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654" activeTab="8"/>
  </bookViews>
  <sheets>
    <sheet name="1лот" sheetId="1" r:id="rId1"/>
    <sheet name="2лот" sheetId="2" r:id="rId2"/>
    <sheet name="3лот" sheetId="3" r:id="rId3"/>
    <sheet name="4лот" sheetId="4" r:id="rId4"/>
    <sheet name="5лот" sheetId="5" r:id="rId5"/>
    <sheet name="6лот" sheetId="6" r:id="rId6"/>
    <sheet name="7лот" sheetId="7" r:id="rId7"/>
    <sheet name="8лот" sheetId="8" r:id="rId8"/>
    <sheet name="9 лот" sheetId="9" r:id="rId9"/>
    <sheet name="10 лот" sheetId="10" r:id="rId10"/>
  </sheets>
  <definedNames>
    <definedName name="_1Excel_BuiltIn_Print_Titles_1_1" localSheetId="9">#REF!</definedName>
    <definedName name="_1Excel_BuiltIn_Print_Titles_1_1" localSheetId="8">#REF!</definedName>
    <definedName name="_1Excel_BuiltIn_Print_Titles_1_1">#REF!</definedName>
    <definedName name="_2Excel_BuiltIn_Print_Titles_2_1">'1лот'!$A$8:$AN$12</definedName>
    <definedName name="_3Excel_BuiltIn_Print_Titles_3_1">'2лот'!$A$8:$IQ$12</definedName>
    <definedName name="_4Excel_BuiltIn_Print_Titles_4_1">'3лот'!$A$8:$IQ$12</definedName>
    <definedName name="_5Excel_BuiltIn_Print_Titles_5_1">'4лот'!$A$8:$IQ$12</definedName>
    <definedName name="_6Excel_BuiltIn_Print_Titles_6_1">'5лот'!$A$8:$IQ$12</definedName>
    <definedName name="_xlnm._FilterDatabase" localSheetId="0" hidden="1">'1лот'!$F$9:$I$41</definedName>
    <definedName name="_xlnm._FilterDatabase" localSheetId="1" hidden="1">'2лот'!$F$9:$I$63</definedName>
    <definedName name="_xlnm._FilterDatabase" localSheetId="2" hidden="1">'3лот'!$F$9:$I$45</definedName>
    <definedName name="_xlnm._FilterDatabase" localSheetId="3" hidden="1">'4лот'!$F$9:$I$30</definedName>
    <definedName name="_xlnm._FilterDatabase" localSheetId="4" hidden="1">'5лот'!$F$9:$I$71</definedName>
    <definedName name="_xlnm._FilterDatabase" localSheetId="5" hidden="1">'6лот'!$F$9:$I$55</definedName>
    <definedName name="Excel_BuiltIn__FilterDatabase_1" localSheetId="9">#REF!</definedName>
    <definedName name="Excel_BuiltIn__FilterDatabase_1" localSheetId="8">#REF!</definedName>
    <definedName name="Excel_BuiltIn__FilterDatabase_1">#REF!</definedName>
    <definedName name="Excel_BuiltIn__FilterDatabase_2">'1лот'!$E$8:$E$43</definedName>
    <definedName name="Excel_BuiltIn__FilterDatabase_3">'2лот'!$E$8:$E$62</definedName>
    <definedName name="Excel_BuiltIn__FilterDatabase_4">'3лот'!$E$8:$E$44</definedName>
    <definedName name="Excel_BuiltIn__FilterDatabase_5">'4лот'!$E$8:$E$32</definedName>
    <definedName name="Excel_BuiltIn__FilterDatabase_6">'5лот'!$E$8:$E$70</definedName>
    <definedName name="Excel_BuiltIn__FilterDatabase_7">'6лот'!$E$8:$E$54</definedName>
    <definedName name="Excel_BuiltIn__FilterDatabase_8" localSheetId="9">'10 лот'!$E$9:$E$17</definedName>
    <definedName name="Excel_BuiltIn__FilterDatabase_8" localSheetId="7">'8лот'!$E$9:$E$19</definedName>
    <definedName name="Excel_BuiltIn__FilterDatabase_8" localSheetId="8">'9 лот'!$E$9:$E$17</definedName>
    <definedName name="Excel_BuiltIn__FilterDatabase_8">'7лот'!$E$9:$E$20</definedName>
    <definedName name="Excel_BuiltIn_Print_Area_1" localSheetId="9">#REF!</definedName>
    <definedName name="Excel_BuiltIn_Print_Area_1" localSheetId="8">#REF!</definedName>
    <definedName name="Excel_BuiltIn_Print_Area_1">#REF!</definedName>
    <definedName name="Excel_BuiltIn_Print_Titles_7">'6лот'!$A$8:$IQ$12</definedName>
    <definedName name="Гаст15" localSheetId="9">#REF!</definedName>
    <definedName name="Гаст15" localSheetId="7">#REF!</definedName>
    <definedName name="Гаст15" localSheetId="8">#REF!</definedName>
    <definedName name="Гаст15">#REF!</definedName>
    <definedName name="Гаст15_1" localSheetId="9">#REF!</definedName>
    <definedName name="Гаст15_1" localSheetId="7">#REF!</definedName>
    <definedName name="Гаст15_1" localSheetId="8">#REF!</definedName>
    <definedName name="Гаст15_1">#REF!</definedName>
    <definedName name="Гаст15_2" localSheetId="9">#REF!</definedName>
    <definedName name="Гаст15_2" localSheetId="7">#REF!</definedName>
    <definedName name="Гаст15_2" localSheetId="8">#REF!</definedName>
    <definedName name="Гаст15_2">#REF!</definedName>
    <definedName name="Гаст15_3" localSheetId="9">#REF!</definedName>
    <definedName name="Гаст15_3" localSheetId="7">#REF!</definedName>
    <definedName name="Гаст15_3" localSheetId="8">#REF!</definedName>
    <definedName name="Гаст15_3">#REF!</definedName>
    <definedName name="Гаст15_4" localSheetId="9">#REF!</definedName>
    <definedName name="Гаст15_4" localSheetId="7">#REF!</definedName>
    <definedName name="Гаст15_4" localSheetId="8">#REF!</definedName>
    <definedName name="Гаст15_4">#REF!</definedName>
    <definedName name="Гаст15_5" localSheetId="9">#REF!</definedName>
    <definedName name="Гаст15_5" localSheetId="7">#REF!</definedName>
    <definedName name="Гаст15_5" localSheetId="8">#REF!</definedName>
    <definedName name="Гаст15_5">#REF!</definedName>
    <definedName name="Гаст15_6" localSheetId="9">#REF!</definedName>
    <definedName name="Гаст15_6" localSheetId="7">#REF!</definedName>
    <definedName name="Гаст15_6" localSheetId="8">#REF!</definedName>
    <definedName name="Гаст15_6">#REF!</definedName>
    <definedName name="Гаст15_7" localSheetId="9">#REF!</definedName>
    <definedName name="Гаст15_7" localSheetId="7">#REF!</definedName>
    <definedName name="Гаст15_7" localSheetId="8">#REF!</definedName>
    <definedName name="Гаст15_7">#REF!</definedName>
    <definedName name="ддд" localSheetId="9">#REF!</definedName>
    <definedName name="ддд">#REF!</definedName>
    <definedName name="дддд">#REF!</definedName>
    <definedName name="ждл" localSheetId="9">#REF!</definedName>
    <definedName name="ждл">#REF!</definedName>
    <definedName name="жжжж" localSheetId="9">#REF!</definedName>
    <definedName name="жжжж">#REF!</definedName>
    <definedName name="_xlnm.Print_Titles" localSheetId="0">'1лот'!$8:$12</definedName>
    <definedName name="_xlnm.Print_Titles" localSheetId="1">'2лот'!$8:$12</definedName>
    <definedName name="_xlnm.Print_Titles" localSheetId="2">'3лот'!$8:$12</definedName>
    <definedName name="_xlnm.Print_Titles" localSheetId="3">'4лот'!$8:$12</definedName>
    <definedName name="_xlnm.Print_Titles" localSheetId="4">'5лот'!$8:$12</definedName>
    <definedName name="_xlnm.Print_Titles" localSheetId="5">'6лот'!$8:$12</definedName>
    <definedName name="_xlnm.Print_Area" localSheetId="0">'1лот'!$A$1:$AN$43</definedName>
    <definedName name="_xlnm.Print_Area" localSheetId="1">'2лот'!$A$1:$AO$66</definedName>
    <definedName name="_xlnm.Print_Area" localSheetId="8">'9 лот'!$A$1:$AO$19</definedName>
    <definedName name="ооо">#REF!</definedName>
    <definedName name="рр">#REF!</definedName>
    <definedName name="щщщщщ">#REF!</definedName>
    <definedName name="ээж">#REF!</definedName>
    <definedName name="эээ">#REF!</definedName>
    <definedName name="ЮЭГ2006" localSheetId="9">#REF!</definedName>
    <definedName name="ЮЭГ2006" localSheetId="7">#REF!</definedName>
    <definedName name="ЮЭГ2006" localSheetId="8">#REF!</definedName>
    <definedName name="ЮЭГ2006">#REF!</definedName>
    <definedName name="ЮЭГ2006_1" localSheetId="9">#REF!</definedName>
    <definedName name="ЮЭГ2006_1" localSheetId="7">#REF!</definedName>
    <definedName name="ЮЭГ2006_1" localSheetId="8">#REF!</definedName>
    <definedName name="ЮЭГ2006_1">#REF!</definedName>
    <definedName name="ЮЭГ2006_2" localSheetId="9">#REF!</definedName>
    <definedName name="ЮЭГ2006_2" localSheetId="7">#REF!</definedName>
    <definedName name="ЮЭГ2006_2" localSheetId="8">#REF!</definedName>
    <definedName name="ЮЭГ2006_2">#REF!</definedName>
    <definedName name="ЮЭГ2006_3" localSheetId="9">#REF!</definedName>
    <definedName name="ЮЭГ2006_3" localSheetId="7">#REF!</definedName>
    <definedName name="ЮЭГ2006_3" localSheetId="8">#REF!</definedName>
    <definedName name="ЮЭГ2006_3">#REF!</definedName>
    <definedName name="ЮЭГ2006_4" localSheetId="9">#REF!</definedName>
    <definedName name="ЮЭГ2006_4" localSheetId="7">#REF!</definedName>
    <definedName name="ЮЭГ2006_4" localSheetId="8">#REF!</definedName>
    <definedName name="ЮЭГ2006_4">#REF!</definedName>
    <definedName name="ЮЭГ2006_5" localSheetId="9">#REF!</definedName>
    <definedName name="ЮЭГ2006_5" localSheetId="7">#REF!</definedName>
    <definedName name="ЮЭГ2006_5" localSheetId="8">#REF!</definedName>
    <definedName name="ЮЭГ2006_5">#REF!</definedName>
    <definedName name="ЮЭГ2006_6" localSheetId="9">#REF!</definedName>
    <definedName name="ЮЭГ2006_6" localSheetId="7">#REF!</definedName>
    <definedName name="ЮЭГ2006_6" localSheetId="8">#REF!</definedName>
    <definedName name="ЮЭГ2006_6">#REF!</definedName>
    <definedName name="ЮЭГ2006_7" localSheetId="9">#REF!</definedName>
    <definedName name="ЮЭГ2006_7" localSheetId="7">#REF!</definedName>
    <definedName name="ЮЭГ2006_7" localSheetId="8">#REF!</definedName>
    <definedName name="ЮЭГ2006_7">#REF!</definedName>
  </definedNames>
  <calcPr calcId="145621"/>
</workbook>
</file>

<file path=xl/calcChain.xml><?xml version="1.0" encoding="utf-8"?>
<calcChain xmlns="http://schemas.openxmlformats.org/spreadsheetml/2006/main">
  <c r="N14" i="8" l="1"/>
  <c r="L51" i="2"/>
  <c r="N51" i="2"/>
  <c r="O51" i="2"/>
  <c r="AD51" i="2"/>
  <c r="AC51" i="2"/>
  <c r="O14" i="9" l="1"/>
  <c r="N14" i="9"/>
  <c r="M17" i="8"/>
  <c r="M55" i="6"/>
  <c r="N55" i="6"/>
  <c r="O55" i="6"/>
  <c r="P55" i="6"/>
  <c r="M71" i="5"/>
  <c r="N71" i="5"/>
  <c r="O71" i="5"/>
  <c r="AL14" i="4"/>
  <c r="AM14" i="4" s="1"/>
  <c r="AL15" i="4"/>
  <c r="AM15" i="4" s="1"/>
  <c r="AL16" i="4"/>
  <c r="AM16" i="4" s="1"/>
  <c r="AL17" i="4"/>
  <c r="AM17" i="4"/>
  <c r="AN17" i="4"/>
  <c r="AL18" i="4"/>
  <c r="AM18" i="4" s="1"/>
  <c r="AL19" i="4"/>
  <c r="AM19" i="4" s="1"/>
  <c r="AN19" i="4"/>
  <c r="AL20" i="4"/>
  <c r="AM20" i="4" s="1"/>
  <c r="AN20" i="4"/>
  <c r="AL21" i="4"/>
  <c r="AM21" i="4" s="1"/>
  <c r="AN21" i="4"/>
  <c r="AL22" i="4"/>
  <c r="AM22" i="4" s="1"/>
  <c r="AL23" i="4"/>
  <c r="AM23" i="4" s="1"/>
  <c r="AL24" i="4"/>
  <c r="AM24" i="4" s="1"/>
  <c r="AL25" i="4"/>
  <c r="AM25" i="4" s="1"/>
  <c r="AL26" i="4"/>
  <c r="AM26" i="4" s="1"/>
  <c r="AL27" i="4"/>
  <c r="AM27" i="4" s="1"/>
  <c r="AL28" i="4"/>
  <c r="AM28" i="4" s="1"/>
  <c r="AL29" i="4"/>
  <c r="AM29" i="4" s="1"/>
  <c r="AL14" i="5"/>
  <c r="AM14" i="5" s="1"/>
  <c r="AL15" i="5"/>
  <c r="AM15" i="5" s="1"/>
  <c r="AL16" i="5"/>
  <c r="AM16" i="5" s="1"/>
  <c r="AL17" i="5"/>
  <c r="AM17" i="5" s="1"/>
  <c r="AL18" i="5"/>
  <c r="AM18" i="5" s="1"/>
  <c r="AL19" i="5"/>
  <c r="AM19" i="5" s="1"/>
  <c r="AL20" i="5"/>
  <c r="AM20" i="5" s="1"/>
  <c r="AL21" i="5"/>
  <c r="AM21" i="5" s="1"/>
  <c r="AL22" i="5"/>
  <c r="AM22" i="5" s="1"/>
  <c r="AL23" i="5"/>
  <c r="AM23" i="5" s="1"/>
  <c r="AL24" i="5"/>
  <c r="AM24" i="5" s="1"/>
  <c r="AL25" i="5"/>
  <c r="AM25" i="5" s="1"/>
  <c r="AL26" i="5"/>
  <c r="AM26" i="5" s="1"/>
  <c r="AL27" i="5"/>
  <c r="AM27" i="5" s="1"/>
  <c r="AL28" i="5"/>
  <c r="AM28" i="5" s="1"/>
  <c r="AL29" i="5"/>
  <c r="AM29" i="5" s="1"/>
  <c r="AL30" i="5"/>
  <c r="AM30" i="5" s="1"/>
  <c r="AL31" i="5"/>
  <c r="AM31" i="5" s="1"/>
  <c r="AL32" i="5"/>
  <c r="AM32" i="5" s="1"/>
  <c r="AL33" i="5"/>
  <c r="AM33" i="5" s="1"/>
  <c r="AL34" i="5"/>
  <c r="AM34" i="5" s="1"/>
  <c r="AL35" i="5"/>
  <c r="AM35" i="5" s="1"/>
  <c r="AL36" i="5"/>
  <c r="AM36" i="5" s="1"/>
  <c r="AL37" i="5"/>
  <c r="AM37" i="5" s="1"/>
  <c r="AL38" i="5"/>
  <c r="AM38" i="5" s="1"/>
  <c r="AL39" i="5"/>
  <c r="AM39" i="5" s="1"/>
  <c r="AL40" i="5"/>
  <c r="AM40" i="5" s="1"/>
  <c r="AL41" i="5"/>
  <c r="AM41" i="5" s="1"/>
  <c r="AL42" i="5"/>
  <c r="AM42" i="5" s="1"/>
  <c r="AL43" i="5"/>
  <c r="AM43" i="5" s="1"/>
  <c r="AL44" i="5"/>
  <c r="AM44" i="5" s="1"/>
  <c r="AL45" i="5"/>
  <c r="AM45" i="5" s="1"/>
  <c r="AL46" i="5"/>
  <c r="AM46" i="5" s="1"/>
  <c r="AL47" i="5"/>
  <c r="AM47" i="5" s="1"/>
  <c r="AL48" i="5"/>
  <c r="AM48" i="5" s="1"/>
  <c r="AL49" i="5"/>
  <c r="AM49" i="5" s="1"/>
  <c r="AL50" i="5"/>
  <c r="AM50" i="5" s="1"/>
  <c r="AL51" i="5"/>
  <c r="AM51" i="5" s="1"/>
  <c r="AL52" i="5"/>
  <c r="AM52" i="5" s="1"/>
  <c r="AL53" i="5"/>
  <c r="AM53" i="5" s="1"/>
  <c r="AL54" i="5"/>
  <c r="AM54" i="5" s="1"/>
  <c r="AL55" i="5"/>
  <c r="AM55" i="5" s="1"/>
  <c r="AL56" i="5"/>
  <c r="AM56" i="5" s="1"/>
  <c r="AL57" i="5"/>
  <c r="AM57" i="5" s="1"/>
  <c r="AL58" i="5"/>
  <c r="AM58" i="5" s="1"/>
  <c r="AL59" i="5"/>
  <c r="AM59" i="5" s="1"/>
  <c r="AL60" i="5"/>
  <c r="AM60" i="5" s="1"/>
  <c r="AL61" i="5"/>
  <c r="AM61" i="5" s="1"/>
  <c r="AL62" i="5"/>
  <c r="AM62" i="5" s="1"/>
  <c r="AL63" i="5"/>
  <c r="AM63" i="5" s="1"/>
  <c r="AL64" i="5"/>
  <c r="AM64" i="5" s="1"/>
  <c r="AL65" i="5"/>
  <c r="AM65" i="5" s="1"/>
  <c r="AL66" i="5"/>
  <c r="AM66" i="5" s="1"/>
  <c r="AL67" i="5"/>
  <c r="AM67" i="5" s="1"/>
  <c r="AL68" i="5"/>
  <c r="AM68" i="5" s="1"/>
  <c r="AL69" i="5"/>
  <c r="AM69" i="5" s="1"/>
  <c r="AL70" i="5"/>
  <c r="AM70" i="5" s="1"/>
  <c r="AL14" i="6"/>
  <c r="AM14" i="6" s="1"/>
  <c r="AL15" i="6"/>
  <c r="AM15" i="6" s="1"/>
  <c r="AN15" i="6"/>
  <c r="AL16" i="6"/>
  <c r="AM16" i="6" s="1"/>
  <c r="AL17" i="6"/>
  <c r="AM17" i="6" s="1"/>
  <c r="AL18" i="6"/>
  <c r="AM18" i="6" s="1"/>
  <c r="AL19" i="6"/>
  <c r="AM19" i="6" s="1"/>
  <c r="AL20" i="6"/>
  <c r="AM20" i="6" s="1"/>
  <c r="AL21" i="6"/>
  <c r="AM21" i="6" s="1"/>
  <c r="AL22" i="6"/>
  <c r="AM22" i="6" s="1"/>
  <c r="AL23" i="6"/>
  <c r="AM23" i="6" s="1"/>
  <c r="AL24" i="6"/>
  <c r="AM24" i="6" s="1"/>
  <c r="AL25" i="6"/>
  <c r="AM25" i="6" s="1"/>
  <c r="AL26" i="6"/>
  <c r="AM26" i="6" s="1"/>
  <c r="AL27" i="6"/>
  <c r="AM27" i="6" s="1"/>
  <c r="AL28" i="6"/>
  <c r="AM28" i="6" s="1"/>
  <c r="AL29" i="6"/>
  <c r="AM29" i="6" s="1"/>
  <c r="AL30" i="6"/>
  <c r="AM30" i="6" s="1"/>
  <c r="AL31" i="6"/>
  <c r="AM31" i="6" s="1"/>
  <c r="AL32" i="6"/>
  <c r="AM32" i="6" s="1"/>
  <c r="AL33" i="6"/>
  <c r="AM33" i="6" s="1"/>
  <c r="AL34" i="6"/>
  <c r="AM34" i="6" s="1"/>
  <c r="AL35" i="6"/>
  <c r="AM35" i="6" s="1"/>
  <c r="AL36" i="6"/>
  <c r="AM36" i="6" s="1"/>
  <c r="AL37" i="6"/>
  <c r="AM37" i="6" s="1"/>
  <c r="AL38" i="6"/>
  <c r="AM38" i="6" s="1"/>
  <c r="AL39" i="6"/>
  <c r="AM39" i="6" s="1"/>
  <c r="AL40" i="6"/>
  <c r="AM40" i="6" s="1"/>
  <c r="AL41" i="6"/>
  <c r="AM41" i="6" s="1"/>
  <c r="AL42" i="6"/>
  <c r="AM42" i="6" s="1"/>
  <c r="AL43" i="6"/>
  <c r="AM43" i="6" s="1"/>
  <c r="AL44" i="6"/>
  <c r="AM44" i="6" s="1"/>
  <c r="AL45" i="6"/>
  <c r="AM45" i="6" s="1"/>
  <c r="AL46" i="6"/>
  <c r="AM46" i="6" s="1"/>
  <c r="AL47" i="6"/>
  <c r="AM47" i="6" s="1"/>
  <c r="AN47" i="6"/>
  <c r="AL48" i="6"/>
  <c r="AM48" i="6" s="1"/>
  <c r="AL49" i="6"/>
  <c r="AM49" i="6" s="1"/>
  <c r="AL50" i="6"/>
  <c r="AM50" i="6" s="1"/>
  <c r="AL51" i="6"/>
  <c r="AM51" i="6" s="1"/>
  <c r="AL52" i="6"/>
  <c r="AM52" i="6" s="1"/>
  <c r="AL53" i="6"/>
  <c r="AM53" i="6" s="1"/>
  <c r="AL54" i="6"/>
  <c r="AM54" i="6" s="1"/>
  <c r="AL15" i="7"/>
  <c r="AM15" i="7" s="1"/>
  <c r="AL16" i="7"/>
  <c r="AM16" i="7" s="1"/>
  <c r="AN16" i="7"/>
  <c r="AL17" i="7"/>
  <c r="AM17" i="7" s="1"/>
  <c r="AL15" i="8"/>
  <c r="AM15" i="8" s="1"/>
  <c r="AL16" i="8"/>
  <c r="AM16" i="8" s="1"/>
  <c r="AN16" i="8"/>
  <c r="AL14" i="10"/>
  <c r="AN14" i="10" s="1"/>
  <c r="AN15" i="10" s="1"/>
  <c r="AL14" i="9"/>
  <c r="AN14" i="9" s="1"/>
  <c r="AN15" i="9" s="1"/>
  <c r="AL14" i="8"/>
  <c r="AN14" i="8" s="1"/>
  <c r="AL14" i="7"/>
  <c r="AN14" i="7" s="1"/>
  <c r="AL13" i="6"/>
  <c r="AN13" i="6" s="1"/>
  <c r="AL13" i="5"/>
  <c r="AN13" i="5" s="1"/>
  <c r="AL13" i="4"/>
  <c r="AN13" i="4" s="1"/>
  <c r="AL14" i="3"/>
  <c r="AM14" i="3" s="1"/>
  <c r="AL15" i="3"/>
  <c r="AM15" i="3" s="1"/>
  <c r="AN15" i="3"/>
  <c r="AL16" i="3"/>
  <c r="AM16" i="3" s="1"/>
  <c r="AL17" i="3"/>
  <c r="AM17" i="3" s="1"/>
  <c r="AL18" i="3"/>
  <c r="AM18" i="3" s="1"/>
  <c r="AL19" i="3"/>
  <c r="AM19" i="3" s="1"/>
  <c r="AL20" i="3"/>
  <c r="AM20" i="3" s="1"/>
  <c r="AL21" i="3"/>
  <c r="AM21" i="3" s="1"/>
  <c r="AL22" i="3"/>
  <c r="AM22" i="3" s="1"/>
  <c r="AL23" i="3"/>
  <c r="AM23" i="3" s="1"/>
  <c r="AN23" i="3"/>
  <c r="AL24" i="3"/>
  <c r="AM24" i="3" s="1"/>
  <c r="AL25" i="3"/>
  <c r="AM25" i="3" s="1"/>
  <c r="AL26" i="3"/>
  <c r="AM26" i="3" s="1"/>
  <c r="AL27" i="3"/>
  <c r="AM27" i="3" s="1"/>
  <c r="AN27" i="3"/>
  <c r="AL28" i="3"/>
  <c r="AM28" i="3" s="1"/>
  <c r="AL29" i="3"/>
  <c r="AM29" i="3" s="1"/>
  <c r="AL30" i="3"/>
  <c r="AM30" i="3" s="1"/>
  <c r="AL31" i="3"/>
  <c r="AM31" i="3" s="1"/>
  <c r="AL32" i="3"/>
  <c r="AM32" i="3" s="1"/>
  <c r="AL33" i="3"/>
  <c r="AM33" i="3" s="1"/>
  <c r="AL34" i="3"/>
  <c r="AM34" i="3" s="1"/>
  <c r="AL35" i="3"/>
  <c r="AM35" i="3" s="1"/>
  <c r="AL36" i="3"/>
  <c r="AM36" i="3" s="1"/>
  <c r="AL37" i="3"/>
  <c r="AM37" i="3" s="1"/>
  <c r="AL38" i="3"/>
  <c r="AM38" i="3" s="1"/>
  <c r="AL39" i="3"/>
  <c r="AM39" i="3" s="1"/>
  <c r="AL40" i="3"/>
  <c r="AM40" i="3" s="1"/>
  <c r="AL41" i="3"/>
  <c r="AM41" i="3" s="1"/>
  <c r="AL42" i="3"/>
  <c r="AM42" i="3" s="1"/>
  <c r="AL43" i="3"/>
  <c r="AM43" i="3" s="1"/>
  <c r="AL44" i="3"/>
  <c r="AM44" i="3" s="1"/>
  <c r="AL13" i="3"/>
  <c r="AN13" i="3" s="1"/>
  <c r="AL14" i="2"/>
  <c r="AM14" i="2" s="1"/>
  <c r="AN14" i="2"/>
  <c r="AL15" i="2"/>
  <c r="AM15" i="2"/>
  <c r="AN15" i="2"/>
  <c r="AL16" i="2"/>
  <c r="AM16" i="2" s="1"/>
  <c r="AN16" i="2"/>
  <c r="AL17" i="2"/>
  <c r="AM17" i="2"/>
  <c r="AN17" i="2"/>
  <c r="AL18" i="2"/>
  <c r="AM18" i="2" s="1"/>
  <c r="AN18" i="2"/>
  <c r="AL19" i="2"/>
  <c r="AM19" i="2"/>
  <c r="AN19" i="2"/>
  <c r="AL20" i="2"/>
  <c r="AM20" i="2" s="1"/>
  <c r="AN20" i="2"/>
  <c r="AL21" i="2"/>
  <c r="AM21" i="2"/>
  <c r="AN21" i="2"/>
  <c r="AL22" i="2"/>
  <c r="AM22" i="2" s="1"/>
  <c r="AN22" i="2"/>
  <c r="AL23" i="2"/>
  <c r="AM23" i="2"/>
  <c r="AN23" i="2"/>
  <c r="AL24" i="2"/>
  <c r="AM24" i="2" s="1"/>
  <c r="AN24" i="2"/>
  <c r="AL25" i="2"/>
  <c r="AM25" i="2"/>
  <c r="AN25" i="2"/>
  <c r="AL26" i="2"/>
  <c r="AM26" i="2" s="1"/>
  <c r="AN26" i="2"/>
  <c r="AL27" i="2"/>
  <c r="AM27" i="2"/>
  <c r="AN27" i="2"/>
  <c r="AL28" i="2"/>
  <c r="AM28" i="2" s="1"/>
  <c r="AN28" i="2"/>
  <c r="AL29" i="2"/>
  <c r="AM29" i="2"/>
  <c r="AN29" i="2"/>
  <c r="AL30" i="2"/>
  <c r="AM30" i="2" s="1"/>
  <c r="AN30" i="2"/>
  <c r="AL31" i="2"/>
  <c r="AM31" i="2"/>
  <c r="AN31" i="2"/>
  <c r="AL32" i="2"/>
  <c r="AM32" i="2" s="1"/>
  <c r="AN32" i="2"/>
  <c r="AL33" i="2"/>
  <c r="AM33" i="2"/>
  <c r="AN33" i="2"/>
  <c r="AL34" i="2"/>
  <c r="AM34" i="2" s="1"/>
  <c r="AN34" i="2"/>
  <c r="AL35" i="2"/>
  <c r="AM35" i="2"/>
  <c r="AN35" i="2"/>
  <c r="AL36" i="2"/>
  <c r="AM36" i="2" s="1"/>
  <c r="AN36" i="2"/>
  <c r="AL37" i="2"/>
  <c r="AM37" i="2"/>
  <c r="AN37" i="2"/>
  <c r="AL38" i="2"/>
  <c r="AM38" i="2" s="1"/>
  <c r="AN38" i="2"/>
  <c r="AL39" i="2"/>
  <c r="AM39" i="2"/>
  <c r="AN39" i="2"/>
  <c r="AL40" i="2"/>
  <c r="AM40" i="2" s="1"/>
  <c r="AN40" i="2"/>
  <c r="AL41" i="2"/>
  <c r="AM41" i="2"/>
  <c r="AN41" i="2"/>
  <c r="AL42" i="2"/>
  <c r="AM42" i="2" s="1"/>
  <c r="AN42" i="2"/>
  <c r="AL43" i="2"/>
  <c r="AM43" i="2"/>
  <c r="AN43" i="2"/>
  <c r="AL44" i="2"/>
  <c r="AM44" i="2" s="1"/>
  <c r="AN44" i="2"/>
  <c r="AL45" i="2"/>
  <c r="AM45" i="2"/>
  <c r="AN45" i="2"/>
  <c r="AL46" i="2"/>
  <c r="AM46" i="2" s="1"/>
  <c r="AN46" i="2"/>
  <c r="AL47" i="2"/>
  <c r="AM47" i="2"/>
  <c r="AN47" i="2"/>
  <c r="AL48" i="2"/>
  <c r="AM48" i="2" s="1"/>
  <c r="AN48" i="2"/>
  <c r="AL49" i="2"/>
  <c r="AM49" i="2"/>
  <c r="AN49" i="2"/>
  <c r="AL50" i="2"/>
  <c r="AM50" i="2" s="1"/>
  <c r="AN50" i="2"/>
  <c r="AL51" i="2"/>
  <c r="AL63" i="2" s="1"/>
  <c r="AL52" i="2"/>
  <c r="AM52" i="2" s="1"/>
  <c r="AN52" i="2"/>
  <c r="AL53" i="2"/>
  <c r="AM53" i="2"/>
  <c r="AN53" i="2"/>
  <c r="AL54" i="2"/>
  <c r="AM54" i="2" s="1"/>
  <c r="AN54" i="2"/>
  <c r="AL55" i="2"/>
  <c r="AM55" i="2"/>
  <c r="AN55" i="2"/>
  <c r="AL56" i="2"/>
  <c r="AM56" i="2" s="1"/>
  <c r="AN56" i="2"/>
  <c r="AL57" i="2"/>
  <c r="AM57" i="2" s="1"/>
  <c r="AN57" i="2"/>
  <c r="AL58" i="2"/>
  <c r="AM58" i="2" s="1"/>
  <c r="AN58" i="2"/>
  <c r="AL59" i="2"/>
  <c r="AM59" i="2"/>
  <c r="AN59" i="2"/>
  <c r="AL60" i="2"/>
  <c r="AM60" i="2" s="1"/>
  <c r="AN60" i="2"/>
  <c r="AL61" i="2"/>
  <c r="AM61" i="2"/>
  <c r="AN61" i="2"/>
  <c r="AL62" i="2"/>
  <c r="AM62" i="2" s="1"/>
  <c r="AN62" i="2"/>
  <c r="AN13" i="2"/>
  <c r="AM13" i="2"/>
  <c r="AL13" i="2"/>
  <c r="AF49" i="6"/>
  <c r="AG49" i="6" s="1"/>
  <c r="AD49" i="6"/>
  <c r="AC49" i="6"/>
  <c r="L49" i="6"/>
  <c r="AG48" i="6"/>
  <c r="AF48" i="6"/>
  <c r="AD48" i="6"/>
  <c r="AC48" i="6"/>
  <c r="N48" i="6"/>
  <c r="L48" i="6" s="1"/>
  <c r="AL14" i="1"/>
  <c r="AM14" i="1" s="1"/>
  <c r="AL15" i="1"/>
  <c r="AM15" i="1" s="1"/>
  <c r="AN15" i="1"/>
  <c r="AL16" i="1"/>
  <c r="AM16" i="1" s="1"/>
  <c r="AL17" i="1"/>
  <c r="AM17" i="1" s="1"/>
  <c r="AL18" i="1"/>
  <c r="AM18" i="1" s="1"/>
  <c r="AL19" i="1"/>
  <c r="AM19" i="1" s="1"/>
  <c r="AL20" i="1"/>
  <c r="AM20" i="1" s="1"/>
  <c r="AL21" i="1"/>
  <c r="AM21" i="1" s="1"/>
  <c r="AL22" i="1"/>
  <c r="AM22" i="1" s="1"/>
  <c r="AL23" i="1"/>
  <c r="AM23" i="1" s="1"/>
  <c r="AL24" i="1"/>
  <c r="AM24" i="1" s="1"/>
  <c r="AL25" i="1"/>
  <c r="AM25" i="1" s="1"/>
  <c r="AL26" i="1"/>
  <c r="AM26" i="1" s="1"/>
  <c r="AL27" i="1"/>
  <c r="AM27" i="1" s="1"/>
  <c r="AL28" i="1"/>
  <c r="AM28" i="1" s="1"/>
  <c r="AL29" i="1"/>
  <c r="AM29" i="1" s="1"/>
  <c r="AL30" i="1"/>
  <c r="AM30" i="1" s="1"/>
  <c r="AL31" i="1"/>
  <c r="AM31" i="1" s="1"/>
  <c r="AL32" i="1"/>
  <c r="AM32" i="1" s="1"/>
  <c r="AL33" i="1"/>
  <c r="AM33" i="1" s="1"/>
  <c r="AL34" i="1"/>
  <c r="AM34" i="1" s="1"/>
  <c r="AL35" i="1"/>
  <c r="AM35" i="1" s="1"/>
  <c r="AL36" i="1"/>
  <c r="AM36" i="1" s="1"/>
  <c r="AL37" i="1"/>
  <c r="AM37" i="1" s="1"/>
  <c r="AL38" i="1"/>
  <c r="AM38" i="1" s="1"/>
  <c r="AL39" i="1"/>
  <c r="AM39" i="1" s="1"/>
  <c r="AL40" i="1"/>
  <c r="AM40" i="1" s="1"/>
  <c r="AL13" i="1"/>
  <c r="AD35" i="1"/>
  <c r="Q35" i="1"/>
  <c r="N35" i="1"/>
  <c r="L35" i="1" s="1"/>
  <c r="N16" i="8"/>
  <c r="AD16" i="8" s="1"/>
  <c r="O16" i="8"/>
  <c r="AD15" i="8"/>
  <c r="AD14" i="8"/>
  <c r="AD17" i="8" s="1"/>
  <c r="L14" i="8"/>
  <c r="N15" i="8"/>
  <c r="O15" i="8"/>
  <c r="O17" i="8" s="1"/>
  <c r="L16" i="8"/>
  <c r="N14" i="10"/>
  <c r="AN51" i="2" l="1"/>
  <c r="AN63" i="2" s="1"/>
  <c r="AM51" i="2"/>
  <c r="AM63" i="2" s="1"/>
  <c r="L15" i="8"/>
  <c r="L17" i="8" s="1"/>
  <c r="N17" i="8"/>
  <c r="AN29" i="6"/>
  <c r="AN27" i="6"/>
  <c r="AN19" i="6"/>
  <c r="AN51" i="6"/>
  <c r="AN35" i="6"/>
  <c r="AN17" i="6"/>
  <c r="AN31" i="6"/>
  <c r="AN39" i="6"/>
  <c r="AN33" i="6"/>
  <c r="AN32" i="6"/>
  <c r="AN24" i="6"/>
  <c r="AN23" i="6"/>
  <c r="AN53" i="6"/>
  <c r="AN49" i="6"/>
  <c r="AN45" i="6"/>
  <c r="AN44" i="6"/>
  <c r="AN43" i="6"/>
  <c r="AN41" i="6"/>
  <c r="AN37" i="6"/>
  <c r="AN36" i="6"/>
  <c r="AN25" i="6"/>
  <c r="AN16" i="6"/>
  <c r="AN50" i="6"/>
  <c r="AN21" i="6"/>
  <c r="AN52" i="6"/>
  <c r="AN48" i="6"/>
  <c r="AN40" i="6"/>
  <c r="AN28" i="6"/>
  <c r="AN20" i="6"/>
  <c r="AN54" i="6"/>
  <c r="AN46" i="6"/>
  <c r="AN42" i="6"/>
  <c r="AN38" i="6"/>
  <c r="AN34" i="6"/>
  <c r="AN30" i="6"/>
  <c r="AN26" i="6"/>
  <c r="AN22" i="6"/>
  <c r="AN18" i="6"/>
  <c r="AN14" i="6"/>
  <c r="AL55" i="6"/>
  <c r="AN56" i="5"/>
  <c r="AN55" i="5"/>
  <c r="AN19" i="5"/>
  <c r="AN25" i="5"/>
  <c r="AN45" i="5"/>
  <c r="AN57" i="5"/>
  <c r="AN69" i="5"/>
  <c r="AN49" i="5"/>
  <c r="AN48" i="5"/>
  <c r="AN47" i="5"/>
  <c r="AN43" i="5"/>
  <c r="AN42" i="5"/>
  <c r="AN41" i="5"/>
  <c r="AN30" i="5"/>
  <c r="AN29" i="5"/>
  <c r="AN16" i="5"/>
  <c r="AN33" i="5"/>
  <c r="AN27" i="5"/>
  <c r="AN23" i="5"/>
  <c r="AN22" i="5"/>
  <c r="AN21" i="5"/>
  <c r="AN17" i="5"/>
  <c r="AN15" i="5"/>
  <c r="AN68" i="5"/>
  <c r="AN67" i="5"/>
  <c r="AN64" i="5"/>
  <c r="AN63" i="5"/>
  <c r="AN60" i="5"/>
  <c r="AN59" i="5"/>
  <c r="AN53" i="5"/>
  <c r="AN52" i="5"/>
  <c r="AN51" i="5"/>
  <c r="AN39" i="5"/>
  <c r="AN38" i="5"/>
  <c r="AN37" i="5"/>
  <c r="AN31" i="5"/>
  <c r="AN62" i="5"/>
  <c r="AN61" i="5"/>
  <c r="AN44" i="5"/>
  <c r="AN40" i="5"/>
  <c r="AN36" i="5"/>
  <c r="AN35" i="5"/>
  <c r="AN34" i="5"/>
  <c r="AN26" i="5"/>
  <c r="AN18" i="5"/>
  <c r="AN14" i="5"/>
  <c r="AL71" i="5"/>
  <c r="AN70" i="5"/>
  <c r="AN66" i="5"/>
  <c r="AN65" i="5"/>
  <c r="AN58" i="5"/>
  <c r="AN54" i="5"/>
  <c r="AN50" i="5"/>
  <c r="AN46" i="5"/>
  <c r="AN32" i="5"/>
  <c r="AN28" i="5"/>
  <c r="AN24" i="5"/>
  <c r="AN20" i="5"/>
  <c r="AN23" i="4"/>
  <c r="AN24" i="4"/>
  <c r="AN15" i="4"/>
  <c r="AN25" i="4"/>
  <c r="AN16" i="4"/>
  <c r="AN29" i="4"/>
  <c r="AN28" i="4"/>
  <c r="AN27" i="4"/>
  <c r="AN26" i="4"/>
  <c r="AN22" i="4"/>
  <c r="AN18" i="4"/>
  <c r="AN14" i="4"/>
  <c r="AN30" i="4" s="1"/>
  <c r="AL30" i="4"/>
  <c r="AN40" i="3"/>
  <c r="AN17" i="3"/>
  <c r="AN21" i="3"/>
  <c r="AN20" i="3"/>
  <c r="AN19" i="3"/>
  <c r="AN34" i="3"/>
  <c r="AN33" i="3"/>
  <c r="AN16" i="3"/>
  <c r="AN44" i="3"/>
  <c r="AN43" i="3"/>
  <c r="AN42" i="3"/>
  <c r="AN38" i="3"/>
  <c r="AN37" i="3"/>
  <c r="AN36" i="3"/>
  <c r="AN31" i="3"/>
  <c r="AN30" i="3"/>
  <c r="AN29" i="3"/>
  <c r="AN25" i="3"/>
  <c r="AN24" i="3"/>
  <c r="AN39" i="3"/>
  <c r="AN35" i="3"/>
  <c r="AN26" i="3"/>
  <c r="AN41" i="3"/>
  <c r="AN32" i="3"/>
  <c r="AN28" i="3"/>
  <c r="AN22" i="3"/>
  <c r="AN18" i="3"/>
  <c r="AN14" i="3"/>
  <c r="AN45" i="3" s="1"/>
  <c r="AL45" i="3"/>
  <c r="AN17" i="7"/>
  <c r="AN18" i="7"/>
  <c r="AN15" i="7"/>
  <c r="AL18" i="7"/>
  <c r="AN15" i="8"/>
  <c r="AN17" i="8" s="1"/>
  <c r="AL17" i="8"/>
  <c r="AL15" i="9"/>
  <c r="AL15" i="10"/>
  <c r="AM14" i="10"/>
  <c r="AM15" i="10" s="1"/>
  <c r="AM14" i="9"/>
  <c r="AM15" i="9" s="1"/>
  <c r="AM14" i="8"/>
  <c r="AM17" i="8" s="1"/>
  <c r="AM14" i="7"/>
  <c r="AM18" i="7" s="1"/>
  <c r="AM13" i="6"/>
  <c r="AM55" i="6" s="1"/>
  <c r="AM13" i="5"/>
  <c r="AM71" i="5" s="1"/>
  <c r="AM13" i="4"/>
  <c r="AM30" i="4" s="1"/>
  <c r="AM13" i="3"/>
  <c r="AM45" i="3" s="1"/>
  <c r="AN31" i="1"/>
  <c r="AN25" i="1"/>
  <c r="AL41" i="1"/>
  <c r="AN37" i="1"/>
  <c r="AN39" i="1"/>
  <c r="AN38" i="1"/>
  <c r="AN27" i="1"/>
  <c r="AN21" i="1"/>
  <c r="AN17" i="1"/>
  <c r="AN16" i="1"/>
  <c r="AN33" i="1"/>
  <c r="AN29" i="1"/>
  <c r="AN28" i="1"/>
  <c r="AN23" i="1"/>
  <c r="AN20" i="1"/>
  <c r="AN19" i="1"/>
  <c r="AN13" i="1"/>
  <c r="AN32" i="1"/>
  <c r="AN24" i="1"/>
  <c r="AM13" i="1"/>
  <c r="AN40" i="1"/>
  <c r="AN36" i="1"/>
  <c r="AN35" i="1"/>
  <c r="AN34" i="1"/>
  <c r="AN30" i="1"/>
  <c r="AN26" i="1"/>
  <c r="AN22" i="1"/>
  <c r="AN18" i="1"/>
  <c r="AN14" i="1"/>
  <c r="AM41" i="1"/>
  <c r="N15" i="10"/>
  <c r="M15" i="10"/>
  <c r="AD14" i="10"/>
  <c r="L14" i="10"/>
  <c r="L15" i="10" s="1"/>
  <c r="AB35" i="1"/>
  <c r="O15" i="9"/>
  <c r="N15" i="9"/>
  <c r="M15" i="9"/>
  <c r="AH14" i="9"/>
  <c r="AD14" i="9"/>
  <c r="L14" i="9"/>
  <c r="L15" i="9" s="1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14" i="5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14" i="4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14" i="3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14" i="2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4" i="1"/>
  <c r="AN55" i="6" l="1"/>
  <c r="AN71" i="5"/>
  <c r="A51" i="2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N41" i="1"/>
  <c r="L39" i="2"/>
  <c r="AD39" i="2"/>
  <c r="AC39" i="2"/>
  <c r="AD17" i="2"/>
  <c r="AB17" i="2"/>
  <c r="L17" i="2"/>
  <c r="AH14" i="8"/>
  <c r="AF47" i="6"/>
  <c r="AG47" i="6" s="1"/>
  <c r="AF46" i="6"/>
  <c r="AG46" i="6" s="1"/>
  <c r="AF45" i="6"/>
  <c r="AG45" i="6" s="1"/>
  <c r="AF44" i="6"/>
  <c r="AG44" i="6" s="1"/>
  <c r="AF43" i="6"/>
  <c r="AG43" i="6" s="1"/>
  <c r="AF42" i="6"/>
  <c r="AG42" i="6" s="1"/>
  <c r="AF41" i="6"/>
  <c r="AG41" i="6" s="1"/>
  <c r="AF40" i="6"/>
  <c r="AG40" i="6" s="1"/>
  <c r="AF39" i="6"/>
  <c r="AG39" i="6" s="1"/>
  <c r="AF38" i="6"/>
  <c r="AG38" i="6" s="1"/>
  <c r="AF37" i="6"/>
  <c r="AG37" i="6" s="1"/>
  <c r="AF36" i="6"/>
  <c r="AG36" i="6" s="1"/>
  <c r="AF34" i="6"/>
  <c r="AG34" i="6" s="1"/>
  <c r="AH14" i="6" s="1"/>
  <c r="AF33" i="6"/>
  <c r="AG33" i="6" s="1"/>
  <c r="AF30" i="6"/>
  <c r="AG30" i="6" s="1"/>
  <c r="AF29" i="6"/>
  <c r="AG29" i="6" s="1"/>
  <c r="AF27" i="6"/>
  <c r="AG27" i="6" s="1"/>
  <c r="AF26" i="6"/>
  <c r="AG26" i="6" s="1"/>
  <c r="AH26" i="6" s="1"/>
  <c r="AF25" i="6"/>
  <c r="AG25" i="6" s="1"/>
  <c r="AC54" i="6"/>
  <c r="AB53" i="6"/>
  <c r="AC52" i="6"/>
  <c r="AB51" i="6"/>
  <c r="AC42" i="6"/>
  <c r="AC43" i="6"/>
  <c r="AC44" i="6"/>
  <c r="AC45" i="6"/>
  <c r="AC46" i="6"/>
  <c r="AC47" i="6"/>
  <c r="AC50" i="6"/>
  <c r="AC34" i="6"/>
  <c r="AC35" i="6"/>
  <c r="AC36" i="6"/>
  <c r="AC37" i="6"/>
  <c r="AC38" i="6"/>
  <c r="AC39" i="6"/>
  <c r="AC40" i="6"/>
  <c r="AC41" i="6"/>
  <c r="AC33" i="6"/>
  <c r="AB32" i="6"/>
  <c r="AB31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13" i="6"/>
  <c r="AB70" i="5"/>
  <c r="AB69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53" i="5"/>
  <c r="AC52" i="5"/>
  <c r="AB51" i="5"/>
  <c r="AC50" i="5"/>
  <c r="AC49" i="5"/>
  <c r="AB48" i="5"/>
  <c r="AC47" i="5"/>
  <c r="AC46" i="5"/>
  <c r="AB45" i="5"/>
  <c r="AC38" i="5"/>
  <c r="AC39" i="5"/>
  <c r="AC40" i="5"/>
  <c r="AC41" i="5"/>
  <c r="AC42" i="5"/>
  <c r="AC43" i="5"/>
  <c r="AC44" i="5"/>
  <c r="AC37" i="5"/>
  <c r="AB36" i="5"/>
  <c r="AC35" i="5"/>
  <c r="AC34" i="5"/>
  <c r="AB33" i="5"/>
  <c r="AC29" i="5"/>
  <c r="AC30" i="5"/>
  <c r="AC31" i="5"/>
  <c r="AC32" i="5"/>
  <c r="AC21" i="5"/>
  <c r="AC22" i="5"/>
  <c r="AC23" i="5"/>
  <c r="AC24" i="5"/>
  <c r="AC25" i="5"/>
  <c r="AC26" i="5"/>
  <c r="AC27" i="5"/>
  <c r="AC28" i="5"/>
  <c r="AC20" i="5"/>
  <c r="AC18" i="5"/>
  <c r="AC17" i="5"/>
  <c r="AB16" i="5"/>
  <c r="AC15" i="5"/>
  <c r="AB14" i="5"/>
  <c r="AC13" i="5"/>
  <c r="S16" i="4"/>
  <c r="P16" i="4"/>
  <c r="P30" i="4"/>
  <c r="AC29" i="4"/>
  <c r="AC28" i="4"/>
  <c r="AC27" i="4"/>
  <c r="AB19" i="4"/>
  <c r="AB20" i="4"/>
  <c r="AB21" i="4"/>
  <c r="AB22" i="4"/>
  <c r="AB23" i="4"/>
  <c r="AB24" i="4"/>
  <c r="AB25" i="4"/>
  <c r="AB26" i="4"/>
  <c r="AB18" i="4"/>
  <c r="AB15" i="4"/>
  <c r="AB16" i="4"/>
  <c r="AB17" i="4"/>
  <c r="AB13" i="4"/>
  <c r="AB44" i="3"/>
  <c r="AC43" i="3"/>
  <c r="AB42" i="3"/>
  <c r="AB41" i="3"/>
  <c r="AC39" i="3"/>
  <c r="AC40" i="3"/>
  <c r="AC38" i="3"/>
  <c r="AB34" i="3"/>
  <c r="AB35" i="3"/>
  <c r="AB36" i="3"/>
  <c r="AB37" i="3"/>
  <c r="AB33" i="3"/>
  <c r="AC32" i="3"/>
  <c r="AB31" i="3"/>
  <c r="AB27" i="3"/>
  <c r="AB28" i="3"/>
  <c r="AB29" i="3"/>
  <c r="AB30" i="3"/>
  <c r="AB26" i="3"/>
  <c r="AC25" i="3"/>
  <c r="AB22" i="3"/>
  <c r="AB23" i="3"/>
  <c r="AB24" i="3"/>
  <c r="AB21" i="3"/>
  <c r="AC20" i="3"/>
  <c r="AC19" i="3"/>
  <c r="AB14" i="3"/>
  <c r="AB15" i="3"/>
  <c r="AB16" i="3"/>
  <c r="AB17" i="3"/>
  <c r="AB18" i="3"/>
  <c r="AB13" i="3"/>
  <c r="AC62" i="2"/>
  <c r="AB58" i="2"/>
  <c r="AB59" i="2"/>
  <c r="AB60" i="2"/>
  <c r="AB61" i="2"/>
  <c r="AB57" i="2"/>
  <c r="AC54" i="2"/>
  <c r="AC55" i="2"/>
  <c r="AC53" i="2"/>
  <c r="AC52" i="2"/>
  <c r="AC48" i="2"/>
  <c r="AC49" i="2"/>
  <c r="AC50" i="2"/>
  <c r="AC47" i="2"/>
  <c r="AC45" i="2"/>
  <c r="AB43" i="2"/>
  <c r="AC38" i="2"/>
  <c r="AC40" i="2"/>
  <c r="AC41" i="2"/>
  <c r="AC42" i="2"/>
  <c r="AC37" i="2"/>
  <c r="AB36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19" i="2"/>
  <c r="AB14" i="2"/>
  <c r="AB15" i="2"/>
  <c r="AB16" i="2"/>
  <c r="AB18" i="2"/>
  <c r="AB13" i="2"/>
  <c r="P23" i="3"/>
  <c r="AD59" i="2"/>
  <c r="AD44" i="2"/>
  <c r="AD19" i="1"/>
  <c r="AD20" i="1"/>
  <c r="L57" i="2"/>
  <c r="AD57" i="2"/>
  <c r="P63" i="2"/>
  <c r="P41" i="1"/>
  <c r="M62" i="2"/>
  <c r="AD62" i="2" s="1"/>
  <c r="P29" i="3"/>
  <c r="P45" i="3" s="1"/>
  <c r="L13" i="1"/>
  <c r="AB13" i="1"/>
  <c r="AD13" i="1"/>
  <c r="L14" i="1"/>
  <c r="AB14" i="1"/>
  <c r="AD14" i="1"/>
  <c r="L15" i="1"/>
  <c r="AB15" i="1"/>
  <c r="AD15" i="1"/>
  <c r="L16" i="1"/>
  <c r="AB16" i="1"/>
  <c r="AD16" i="1"/>
  <c r="L17" i="1"/>
  <c r="AB17" i="1"/>
  <c r="AD17" i="1"/>
  <c r="L18" i="1"/>
  <c r="AB18" i="1"/>
  <c r="AD18" i="1"/>
  <c r="L19" i="1"/>
  <c r="AB19" i="1"/>
  <c r="L20" i="1"/>
  <c r="AB20" i="1"/>
  <c r="L21" i="1"/>
  <c r="AB21" i="1"/>
  <c r="AD21" i="1"/>
  <c r="L22" i="1"/>
  <c r="AB22" i="1"/>
  <c r="AD22" i="1"/>
  <c r="L23" i="1"/>
  <c r="AB23" i="1"/>
  <c r="AD23" i="1"/>
  <c r="L24" i="1"/>
  <c r="AB24" i="1"/>
  <c r="AD24" i="1"/>
  <c r="L25" i="1"/>
  <c r="AB25" i="1"/>
  <c r="AD25" i="1"/>
  <c r="L26" i="1"/>
  <c r="AB26" i="1"/>
  <c r="AD26" i="1"/>
  <c r="L27" i="1"/>
  <c r="AB27" i="1"/>
  <c r="AD27" i="1"/>
  <c r="L28" i="1"/>
  <c r="AB28" i="1"/>
  <c r="AD28" i="1"/>
  <c r="L29" i="1"/>
  <c r="AB29" i="1"/>
  <c r="AD29" i="1"/>
  <c r="L30" i="1"/>
  <c r="AB30" i="1"/>
  <c r="AD30" i="1"/>
  <c r="L31" i="1"/>
  <c r="AB31" i="1"/>
  <c r="AD31" i="1"/>
  <c r="L32" i="1"/>
  <c r="AB32" i="1"/>
  <c r="AD32" i="1"/>
  <c r="L33" i="1"/>
  <c r="AB33" i="1"/>
  <c r="AD33" i="1"/>
  <c r="L34" i="1"/>
  <c r="AB34" i="1"/>
  <c r="AD34" i="1"/>
  <c r="L36" i="1"/>
  <c r="AB36" i="1"/>
  <c r="AD36" i="1"/>
  <c r="L37" i="1"/>
  <c r="AB37" i="1"/>
  <c r="AD37" i="1"/>
  <c r="L38" i="1"/>
  <c r="AB38" i="1"/>
  <c r="AD38" i="1"/>
  <c r="L39" i="1"/>
  <c r="AB39" i="1"/>
  <c r="AD39" i="1"/>
  <c r="L40" i="1"/>
  <c r="L41" i="1" s="1"/>
  <c r="AB40" i="1"/>
  <c r="AD40" i="1"/>
  <c r="M41" i="1"/>
  <c r="N41" i="1"/>
  <c r="O41" i="1"/>
  <c r="N13" i="2"/>
  <c r="L13" i="2" s="1"/>
  <c r="AD13" i="2"/>
  <c r="L14" i="2"/>
  <c r="AD14" i="2"/>
  <c r="L15" i="2"/>
  <c r="AD15" i="2"/>
  <c r="L16" i="2"/>
  <c r="AD16" i="2"/>
  <c r="L18" i="2"/>
  <c r="AD18" i="2"/>
  <c r="L19" i="2"/>
  <c r="AD19" i="2"/>
  <c r="L20" i="2"/>
  <c r="AD20" i="2"/>
  <c r="L21" i="2"/>
  <c r="AD21" i="2"/>
  <c r="L22" i="2"/>
  <c r="AD22" i="2"/>
  <c r="L23" i="2"/>
  <c r="AD23" i="2"/>
  <c r="L24" i="2"/>
  <c r="AD24" i="2"/>
  <c r="L25" i="2"/>
  <c r="AD25" i="2"/>
  <c r="L26" i="2"/>
  <c r="AD26" i="2"/>
  <c r="L27" i="2"/>
  <c r="AD27" i="2"/>
  <c r="L28" i="2"/>
  <c r="AD28" i="2"/>
  <c r="L29" i="2"/>
  <c r="AD29" i="2"/>
  <c r="L30" i="2"/>
  <c r="AD30" i="2"/>
  <c r="L31" i="2"/>
  <c r="AD31" i="2"/>
  <c r="L32" i="2"/>
  <c r="AD32" i="2"/>
  <c r="L33" i="2"/>
  <c r="AD33" i="2"/>
  <c r="L34" i="2"/>
  <c r="AD34" i="2"/>
  <c r="L35" i="2"/>
  <c r="AD35" i="2"/>
  <c r="L36" i="2"/>
  <c r="AD36" i="2"/>
  <c r="L37" i="2"/>
  <c r="AD37" i="2"/>
  <c r="L38" i="2"/>
  <c r="AD38" i="2"/>
  <c r="L40" i="2"/>
  <c r="AD40" i="2"/>
  <c r="L41" i="2"/>
  <c r="AD41" i="2"/>
  <c r="L42" i="2"/>
  <c r="AD42" i="2"/>
  <c r="L43" i="2"/>
  <c r="AD43" i="2"/>
  <c r="L44" i="2"/>
  <c r="L45" i="2"/>
  <c r="AD45" i="2"/>
  <c r="L46" i="2"/>
  <c r="AD46" i="2"/>
  <c r="L47" i="2"/>
  <c r="AD47" i="2"/>
  <c r="L48" i="2"/>
  <c r="AD48" i="2"/>
  <c r="L49" i="2"/>
  <c r="AD49" i="2"/>
  <c r="L50" i="2"/>
  <c r="AD50" i="2"/>
  <c r="L52" i="2"/>
  <c r="AD52" i="2"/>
  <c r="L53" i="2"/>
  <c r="AD53" i="2"/>
  <c r="L54" i="2"/>
  <c r="AD54" i="2"/>
  <c r="L55" i="2"/>
  <c r="AD55" i="2"/>
  <c r="N56" i="2"/>
  <c r="N63" i="2"/>
  <c r="AD56" i="2"/>
  <c r="L58" i="2"/>
  <c r="AD58" i="2"/>
  <c r="L59" i="2"/>
  <c r="L60" i="2"/>
  <c r="AD60" i="2"/>
  <c r="L61" i="2"/>
  <c r="AD61" i="2"/>
  <c r="O63" i="2"/>
  <c r="L13" i="3"/>
  <c r="AD13" i="3"/>
  <c r="AF13" i="3"/>
  <c r="AG13" i="3" s="1"/>
  <c r="AH13" i="3" s="1"/>
  <c r="L14" i="3"/>
  <c r="AD14" i="3"/>
  <c r="AF14" i="3"/>
  <c r="AG14" i="3"/>
  <c r="AH14" i="3" s="1"/>
  <c r="L15" i="3"/>
  <c r="AD15" i="3"/>
  <c r="AF15" i="3"/>
  <c r="AG15" i="3" s="1"/>
  <c r="AH15" i="3" s="1"/>
  <c r="L16" i="3"/>
  <c r="AD16" i="3"/>
  <c r="AF16" i="3"/>
  <c r="AG16" i="3" s="1"/>
  <c r="AH16" i="3" s="1"/>
  <c r="L17" i="3"/>
  <c r="AD17" i="3"/>
  <c r="AF17" i="3"/>
  <c r="AG17" i="3" s="1"/>
  <c r="AH17" i="3" s="1"/>
  <c r="L18" i="3"/>
  <c r="AD18" i="3"/>
  <c r="L19" i="3"/>
  <c r="AD19" i="3"/>
  <c r="L20" i="3"/>
  <c r="AD20" i="3"/>
  <c r="L21" i="3"/>
  <c r="AD21" i="3"/>
  <c r="L22" i="3"/>
  <c r="AD22" i="3"/>
  <c r="AF22" i="3"/>
  <c r="AG22" i="3" s="1"/>
  <c r="AH22" i="3" s="1"/>
  <c r="L23" i="3"/>
  <c r="AD23" i="3"/>
  <c r="AF23" i="3"/>
  <c r="AG23" i="3" s="1"/>
  <c r="AH23" i="3" s="1"/>
  <c r="L24" i="3"/>
  <c r="AD24" i="3"/>
  <c r="AF24" i="3"/>
  <c r="AG24" i="3" s="1"/>
  <c r="AH24" i="3" s="1"/>
  <c r="L25" i="3"/>
  <c r="AD25" i="3"/>
  <c r="AF25" i="3"/>
  <c r="AG25" i="3" s="1"/>
  <c r="AH25" i="3" s="1"/>
  <c r="L26" i="3"/>
  <c r="AD26" i="3"/>
  <c r="AF26" i="3"/>
  <c r="AG26" i="3" s="1"/>
  <c r="AH26" i="3" s="1"/>
  <c r="L27" i="3"/>
  <c r="AD27" i="3"/>
  <c r="AF27" i="3"/>
  <c r="AG27" i="3" s="1"/>
  <c r="AH27" i="3" s="1"/>
  <c r="L28" i="3"/>
  <c r="AD28" i="3"/>
  <c r="AF28" i="3"/>
  <c r="AG28" i="3" s="1"/>
  <c r="AH28" i="3" s="1"/>
  <c r="L29" i="3"/>
  <c r="AD29" i="3"/>
  <c r="L30" i="3"/>
  <c r="AD30" i="3"/>
  <c r="L31" i="3"/>
  <c r="AD31" i="3"/>
  <c r="L32" i="3"/>
  <c r="AD32" i="3"/>
  <c r="L33" i="3"/>
  <c r="AD33" i="3"/>
  <c r="L34" i="3"/>
  <c r="AD34" i="3"/>
  <c r="L35" i="3"/>
  <c r="AD35" i="3"/>
  <c r="L36" i="3"/>
  <c r="AD36" i="3"/>
  <c r="L37" i="3"/>
  <c r="AD37" i="3"/>
  <c r="N38" i="3"/>
  <c r="L38" i="3" s="1"/>
  <c r="AD38" i="3"/>
  <c r="L39" i="3"/>
  <c r="AD39" i="3"/>
  <c r="L40" i="3"/>
  <c r="AD40" i="3"/>
  <c r="L41" i="3"/>
  <c r="AD41" i="3"/>
  <c r="L42" i="3"/>
  <c r="AD42" i="3"/>
  <c r="L43" i="3"/>
  <c r="AD43" i="3"/>
  <c r="L44" i="3"/>
  <c r="AD44" i="3"/>
  <c r="M45" i="3"/>
  <c r="O45" i="3"/>
  <c r="L13" i="4"/>
  <c r="AD13" i="4"/>
  <c r="L14" i="4"/>
  <c r="AD14" i="4"/>
  <c r="AF14" i="4"/>
  <c r="AG14" i="4" s="1"/>
  <c r="AH14" i="4" s="1"/>
  <c r="L15" i="4"/>
  <c r="AD15" i="4"/>
  <c r="L17" i="4"/>
  <c r="AD17" i="4"/>
  <c r="L18" i="4"/>
  <c r="AD18" i="4"/>
  <c r="L19" i="4"/>
  <c r="AD19" i="4"/>
  <c r="AF19" i="4"/>
  <c r="AG19" i="4" s="1"/>
  <c r="AH19" i="4" s="1"/>
  <c r="L20" i="4"/>
  <c r="AD20" i="4"/>
  <c r="AF20" i="4"/>
  <c r="AG20" i="4" s="1"/>
  <c r="AH20" i="4" s="1"/>
  <c r="L21" i="4"/>
  <c r="AD21" i="4"/>
  <c r="AF21" i="4"/>
  <c r="AG21" i="4" s="1"/>
  <c r="AH21" i="4" s="1"/>
  <c r="L22" i="4"/>
  <c r="AD22" i="4"/>
  <c r="AF22" i="4"/>
  <c r="AG22" i="4" s="1"/>
  <c r="AH22" i="4" s="1"/>
  <c r="L23" i="4"/>
  <c r="AD23" i="4"/>
  <c r="AF23" i="4"/>
  <c r="AG23" i="4" s="1"/>
  <c r="AH23" i="4" s="1"/>
  <c r="L24" i="4"/>
  <c r="AD24" i="4"/>
  <c r="AF24" i="4"/>
  <c r="AG24" i="4" s="1"/>
  <c r="AH24" i="4" s="1"/>
  <c r="L25" i="4"/>
  <c r="AD25" i="4"/>
  <c r="AF25" i="4"/>
  <c r="AG25" i="4" s="1"/>
  <c r="AH25" i="4" s="1"/>
  <c r="L26" i="4"/>
  <c r="AD26" i="4"/>
  <c r="AF26" i="4"/>
  <c r="AG26" i="4" s="1"/>
  <c r="AH26" i="4" s="1"/>
  <c r="L27" i="4"/>
  <c r="AD27" i="4"/>
  <c r="L28" i="4"/>
  <c r="AD28" i="4"/>
  <c r="L29" i="4"/>
  <c r="AD29" i="4"/>
  <c r="M30" i="4"/>
  <c r="N30" i="4"/>
  <c r="O30" i="4"/>
  <c r="L13" i="5"/>
  <c r="AD13" i="5"/>
  <c r="AG13" i="5"/>
  <c r="AH13" i="5" s="1"/>
  <c r="L14" i="5"/>
  <c r="AD14" i="5"/>
  <c r="AF14" i="5"/>
  <c r="AG14" i="5" s="1"/>
  <c r="AH14" i="5" s="1"/>
  <c r="L15" i="5"/>
  <c r="AD15" i="5"/>
  <c r="AF15" i="5"/>
  <c r="AG15" i="5" s="1"/>
  <c r="AH15" i="5" s="1"/>
  <c r="L16" i="5"/>
  <c r="AD16" i="5"/>
  <c r="L17" i="5"/>
  <c r="AD17" i="5"/>
  <c r="AG17" i="5"/>
  <c r="AH17" i="5"/>
  <c r="L18" i="5"/>
  <c r="AD18" i="5"/>
  <c r="AG18" i="5"/>
  <c r="AH18" i="5"/>
  <c r="L19" i="5"/>
  <c r="AD19" i="5"/>
  <c r="AG19" i="5"/>
  <c r="AH19" i="5"/>
  <c r="L20" i="5"/>
  <c r="AD20" i="5"/>
  <c r="AG20" i="5"/>
  <c r="AH20" i="5"/>
  <c r="L21" i="5"/>
  <c r="AD21" i="5"/>
  <c r="AF21" i="5"/>
  <c r="AG21" i="5"/>
  <c r="AH21" i="5" s="1"/>
  <c r="L22" i="5"/>
  <c r="AD22" i="5"/>
  <c r="AF22" i="5"/>
  <c r="AG22" i="5" s="1"/>
  <c r="AH22" i="5" s="1"/>
  <c r="L23" i="5"/>
  <c r="AD23" i="5"/>
  <c r="AF23" i="5"/>
  <c r="AG23" i="5" s="1"/>
  <c r="AH23" i="5" s="1"/>
  <c r="L24" i="5"/>
  <c r="AD24" i="5"/>
  <c r="L25" i="5"/>
  <c r="AD25" i="5"/>
  <c r="L26" i="5"/>
  <c r="AD26" i="5"/>
  <c r="L27" i="5"/>
  <c r="AD27" i="5"/>
  <c r="L28" i="5"/>
  <c r="AD28" i="5"/>
  <c r="L29" i="5"/>
  <c r="AD29" i="5"/>
  <c r="L30" i="5"/>
  <c r="AD30" i="5"/>
  <c r="L31" i="5"/>
  <c r="AD31" i="5"/>
  <c r="L32" i="5"/>
  <c r="AD32" i="5"/>
  <c r="L33" i="5"/>
  <c r="AD33" i="5"/>
  <c r="L34" i="5"/>
  <c r="AD34" i="5"/>
  <c r="L35" i="5"/>
  <c r="AD35" i="5"/>
  <c r="L36" i="5"/>
  <c r="AD36" i="5"/>
  <c r="AF36" i="5"/>
  <c r="AG36" i="5" s="1"/>
  <c r="AH36" i="5" s="1"/>
  <c r="L37" i="5"/>
  <c r="AD37" i="5"/>
  <c r="AF37" i="5"/>
  <c r="AG37" i="5"/>
  <c r="L38" i="5"/>
  <c r="AD38" i="5"/>
  <c r="AF38" i="5"/>
  <c r="AG38" i="5"/>
  <c r="AH38" i="5" s="1"/>
  <c r="L39" i="5"/>
  <c r="AD39" i="5"/>
  <c r="AF39" i="5"/>
  <c r="AG39" i="5" s="1"/>
  <c r="AH39" i="5" s="1"/>
  <c r="L40" i="5"/>
  <c r="AD40" i="5"/>
  <c r="AF40" i="5"/>
  <c r="AG40" i="5" s="1"/>
  <c r="AH40" i="5" s="1"/>
  <c r="L41" i="5"/>
  <c r="AD41" i="5"/>
  <c r="AF41" i="5"/>
  <c r="AG41" i="5" s="1"/>
  <c r="AH41" i="5" s="1"/>
  <c r="L42" i="5"/>
  <c r="AD42" i="5"/>
  <c r="AF42" i="5"/>
  <c r="AG42" i="5" s="1"/>
  <c r="AH42" i="5" s="1"/>
  <c r="L43" i="5"/>
  <c r="AD43" i="5"/>
  <c r="AF43" i="5"/>
  <c r="AG43" i="5" s="1"/>
  <c r="AH43" i="5" s="1"/>
  <c r="L44" i="5"/>
  <c r="AD44" i="5"/>
  <c r="AF44" i="5"/>
  <c r="AG44" i="5" s="1"/>
  <c r="AH44" i="5" s="1"/>
  <c r="L45" i="5"/>
  <c r="AD45" i="5"/>
  <c r="AF45" i="5"/>
  <c r="AG45" i="5" s="1"/>
  <c r="AH45" i="5" s="1"/>
  <c r="L46" i="5"/>
  <c r="AD46" i="5"/>
  <c r="AG46" i="5"/>
  <c r="AH46" i="5" s="1"/>
  <c r="L47" i="5"/>
  <c r="AD47" i="5"/>
  <c r="AF47" i="5"/>
  <c r="AG47" i="5" s="1"/>
  <c r="AH47" i="5" s="1"/>
  <c r="L48" i="5"/>
  <c r="AD48" i="5"/>
  <c r="AF48" i="5"/>
  <c r="AG48" i="5" s="1"/>
  <c r="AH48" i="5" s="1"/>
  <c r="L49" i="5"/>
  <c r="AD49" i="5"/>
  <c r="AF49" i="5"/>
  <c r="AG49" i="5" s="1"/>
  <c r="AH49" i="5" s="1"/>
  <c r="L50" i="5"/>
  <c r="AD50" i="5"/>
  <c r="AF50" i="5"/>
  <c r="AG50" i="5" s="1"/>
  <c r="AH50" i="5" s="1"/>
  <c r="L51" i="5"/>
  <c r="AD51" i="5"/>
  <c r="AF51" i="5"/>
  <c r="AG51" i="5" s="1"/>
  <c r="AH51" i="5" s="1"/>
  <c r="L52" i="5"/>
  <c r="AD52" i="5"/>
  <c r="AF52" i="5"/>
  <c r="AG52" i="5" s="1"/>
  <c r="AH52" i="5" s="1"/>
  <c r="L53" i="5"/>
  <c r="AD53" i="5"/>
  <c r="AF53" i="5"/>
  <c r="AG53" i="5" s="1"/>
  <c r="AH53" i="5" s="1"/>
  <c r="L54" i="5"/>
  <c r="AD54" i="5"/>
  <c r="AF54" i="5"/>
  <c r="AG54" i="5" s="1"/>
  <c r="AH54" i="5" s="1"/>
  <c r="L55" i="5"/>
  <c r="AD55" i="5"/>
  <c r="AF55" i="5"/>
  <c r="AG55" i="5" s="1"/>
  <c r="AH55" i="5" s="1"/>
  <c r="L56" i="5"/>
  <c r="AD56" i="5"/>
  <c r="AF56" i="5"/>
  <c r="AG56" i="5" s="1"/>
  <c r="AH56" i="5" s="1"/>
  <c r="L57" i="5"/>
  <c r="AD57" i="5"/>
  <c r="AF57" i="5"/>
  <c r="AG57" i="5" s="1"/>
  <c r="AH57" i="5" s="1"/>
  <c r="L58" i="5"/>
  <c r="AD58" i="5"/>
  <c r="AF58" i="5"/>
  <c r="AG58" i="5" s="1"/>
  <c r="AH58" i="5" s="1"/>
  <c r="L59" i="5"/>
  <c r="AD59" i="5"/>
  <c r="AF59" i="5"/>
  <c r="AG59" i="5" s="1"/>
  <c r="AH59" i="5" s="1"/>
  <c r="L60" i="5"/>
  <c r="AD60" i="5"/>
  <c r="AF60" i="5"/>
  <c r="AG60" i="5" s="1"/>
  <c r="AH60" i="5" s="1"/>
  <c r="L61" i="5"/>
  <c r="AD61" i="5"/>
  <c r="AF61" i="5"/>
  <c r="AG61" i="5" s="1"/>
  <c r="AH61" i="5" s="1"/>
  <c r="L62" i="5"/>
  <c r="AD62" i="5"/>
  <c r="AF62" i="5"/>
  <c r="AG62" i="5" s="1"/>
  <c r="AH62" i="5" s="1"/>
  <c r="L63" i="5"/>
  <c r="AD63" i="5"/>
  <c r="AF63" i="5"/>
  <c r="AG63" i="5" s="1"/>
  <c r="AH63" i="5" s="1"/>
  <c r="L64" i="5"/>
  <c r="AD64" i="5"/>
  <c r="AF64" i="5"/>
  <c r="AG64" i="5" s="1"/>
  <c r="AH64" i="5" s="1"/>
  <c r="L65" i="5"/>
  <c r="AD65" i="5"/>
  <c r="AF65" i="5"/>
  <c r="AG65" i="5" s="1"/>
  <c r="AH65" i="5" s="1"/>
  <c r="L66" i="5"/>
  <c r="AD66" i="5"/>
  <c r="L67" i="5"/>
  <c r="AD67" i="5"/>
  <c r="L68" i="5"/>
  <c r="AD68" i="5"/>
  <c r="AH68" i="5"/>
  <c r="L69" i="5"/>
  <c r="AD69" i="5"/>
  <c r="L70" i="5"/>
  <c r="AD70" i="5"/>
  <c r="L13" i="6"/>
  <c r="AD13" i="6"/>
  <c r="AF13" i="6"/>
  <c r="L14" i="6"/>
  <c r="AD14" i="6"/>
  <c r="AG14" i="6"/>
  <c r="L15" i="6"/>
  <c r="AD15" i="6"/>
  <c r="AG15" i="6"/>
  <c r="L16" i="6"/>
  <c r="AD16" i="6"/>
  <c r="AF16" i="6"/>
  <c r="AG16" i="6" s="1"/>
  <c r="L17" i="6"/>
  <c r="AD17" i="6"/>
  <c r="AF17" i="6"/>
  <c r="AG17" i="6" s="1"/>
  <c r="AH17" i="6" s="1"/>
  <c r="L18" i="6"/>
  <c r="AD18" i="6"/>
  <c r="AF18" i="6"/>
  <c r="AG18" i="6" s="1"/>
  <c r="AH18" i="6" s="1"/>
  <c r="L19" i="6"/>
  <c r="AD19" i="6"/>
  <c r="AF19" i="6"/>
  <c r="AG19" i="6" s="1"/>
  <c r="AH19" i="6" s="1"/>
  <c r="L20" i="6"/>
  <c r="AD20" i="6"/>
  <c r="AF20" i="6"/>
  <c r="AG20" i="6" s="1"/>
  <c r="AH20" i="6" s="1"/>
  <c r="L21" i="6"/>
  <c r="AD21" i="6"/>
  <c r="AF21" i="6"/>
  <c r="AG21" i="6" s="1"/>
  <c r="AH21" i="6" s="1"/>
  <c r="L22" i="6"/>
  <c r="AD22" i="6"/>
  <c r="AF22" i="6"/>
  <c r="AG22" i="6" s="1"/>
  <c r="AH22" i="6" s="1"/>
  <c r="L23" i="6"/>
  <c r="AD23" i="6"/>
  <c r="L24" i="6"/>
  <c r="AD24" i="6"/>
  <c r="AF24" i="6"/>
  <c r="AG24" i="6" s="1"/>
  <c r="AH24" i="6" s="1"/>
  <c r="L25" i="6"/>
  <c r="AD25" i="6"/>
  <c r="L26" i="6"/>
  <c r="AD26" i="6"/>
  <c r="L27" i="6"/>
  <c r="AD27" i="6"/>
  <c r="L28" i="6"/>
  <c r="AD28" i="6"/>
  <c r="AF28" i="6"/>
  <c r="AG28" i="6" s="1"/>
  <c r="AH28" i="6" s="1"/>
  <c r="L29" i="6"/>
  <c r="AD29" i="6"/>
  <c r="L30" i="6"/>
  <c r="AD30" i="6"/>
  <c r="L31" i="6"/>
  <c r="AD31" i="6"/>
  <c r="AF31" i="6"/>
  <c r="AG31" i="6" s="1"/>
  <c r="AH31" i="6" s="1"/>
  <c r="L32" i="6"/>
  <c r="AD32" i="6"/>
  <c r="AF32" i="6"/>
  <c r="AG13" i="6" s="1"/>
  <c r="L33" i="6"/>
  <c r="AD33" i="6"/>
  <c r="L34" i="6"/>
  <c r="AD34" i="6"/>
  <c r="L35" i="6"/>
  <c r="AD35" i="6"/>
  <c r="AF35" i="6"/>
  <c r="AG35" i="6" s="1"/>
  <c r="AH35" i="6" s="1"/>
  <c r="L36" i="6"/>
  <c r="AD36" i="6"/>
  <c r="L37" i="6"/>
  <c r="AD37" i="6"/>
  <c r="AH15" i="6"/>
  <c r="L38" i="6"/>
  <c r="AD38" i="6"/>
  <c r="L39" i="6"/>
  <c r="AD39" i="6"/>
  <c r="L40" i="6"/>
  <c r="AD40" i="6"/>
  <c r="L41" i="6"/>
  <c r="AD41" i="6"/>
  <c r="L42" i="6"/>
  <c r="AD42" i="6"/>
  <c r="L43" i="6"/>
  <c r="AD43" i="6"/>
  <c r="L44" i="6"/>
  <c r="AD44" i="6"/>
  <c r="L45" i="6"/>
  <c r="AD45" i="6"/>
  <c r="L46" i="6"/>
  <c r="AD46" i="6"/>
  <c r="L47" i="6"/>
  <c r="AD47" i="6"/>
  <c r="L50" i="6"/>
  <c r="AD50" i="6"/>
  <c r="L51" i="6"/>
  <c r="AD51" i="6"/>
  <c r="L52" i="6"/>
  <c r="AD52" i="6"/>
  <c r="AF52" i="6"/>
  <c r="AG52" i="6" s="1"/>
  <c r="AH52" i="6" s="1"/>
  <c r="L53" i="6"/>
  <c r="AD53" i="6"/>
  <c r="AH53" i="6"/>
  <c r="L54" i="6"/>
  <c r="AD54" i="6"/>
  <c r="AF54" i="6"/>
  <c r="AG54" i="6" s="1"/>
  <c r="AH54" i="6" s="1"/>
  <c r="L14" i="7"/>
  <c r="AD14" i="7"/>
  <c r="AH14" i="7"/>
  <c r="L15" i="7"/>
  <c r="AD15" i="7"/>
  <c r="AH15" i="7"/>
  <c r="L16" i="7"/>
  <c r="AD16" i="7"/>
  <c r="AH16" i="7"/>
  <c r="L17" i="7"/>
  <c r="L18" i="7"/>
  <c r="AD17" i="7"/>
  <c r="AH17" i="7"/>
  <c r="M18" i="7"/>
  <c r="N18" i="7"/>
  <c r="O18" i="7"/>
  <c r="L45" i="3"/>
  <c r="L16" i="4"/>
  <c r="L30" i="4" s="1"/>
  <c r="M63" i="2"/>
  <c r="AD16" i="4"/>
  <c r="L56" i="2"/>
  <c r="L62" i="2"/>
  <c r="AG32" i="6" l="1"/>
  <c r="AH13" i="6" s="1"/>
  <c r="L71" i="5"/>
  <c r="L63" i="2"/>
  <c r="L55" i="6"/>
  <c r="N45" i="3"/>
</calcChain>
</file>

<file path=xl/sharedStrings.xml><?xml version="1.0" encoding="utf-8"?>
<sst xmlns="http://schemas.openxmlformats.org/spreadsheetml/2006/main" count="2745" uniqueCount="203">
  <si>
    <t>Приложение 5</t>
  </si>
  <si>
    <t>Утверждаю</t>
  </si>
  <si>
    <t>_____________________________</t>
  </si>
  <si>
    <t>В.К. Бандурин</t>
  </si>
  <si>
    <t>Лот  № 1</t>
  </si>
  <si>
    <t>Характеристика объектов конкурса</t>
  </si>
  <si>
    <t>№ п/п</t>
  </si>
  <si>
    <t>Название улицы</t>
  </si>
  <si>
    <t>№ дома</t>
  </si>
  <si>
    <t>год построй-ки</t>
  </si>
  <si>
    <t>материал стен</t>
  </si>
  <si>
    <t>Количество</t>
  </si>
  <si>
    <t>Общая площадь дома с учетом балконов, лоджий, лест клеток и коридоров, кв.м (без подвала)</t>
  </si>
  <si>
    <t>В том числе</t>
  </si>
  <si>
    <t>Площадь офисов, кв.м (исключена из площади квартир)</t>
  </si>
  <si>
    <t>Площадь, тех. этажа (тех.подполья), кв.м</t>
  </si>
  <si>
    <t>Площадь лифтовых кабин, кв.м.</t>
  </si>
  <si>
    <t>Площадь подвалов, кв.м.</t>
  </si>
  <si>
    <t>Площадь земельног участка, кв.м.</t>
  </si>
  <si>
    <t>электро снабжение (кол-во квартир, без офисов)</t>
  </si>
  <si>
    <t>Характеристика благоустройства</t>
  </si>
  <si>
    <t>Размер платы за содержание и ремонт жилого помещения, руб / 1м2</t>
  </si>
  <si>
    <t>Размер платы за содержание и ремонт жилого помещения, руб / в месяц</t>
  </si>
  <si>
    <t>Размер платы за содержание и ремонт жилого помещения, руб / в год</t>
  </si>
  <si>
    <t>Стоимость обеспечения заявки на участие в конкурсе, 5% месячного размера платы</t>
  </si>
  <si>
    <t>этажей</t>
  </si>
  <si>
    <t>лифтов</t>
  </si>
  <si>
    <t>лестниц</t>
  </si>
  <si>
    <t>подъездов</t>
  </si>
  <si>
    <t>квартир</t>
  </si>
  <si>
    <t>площадь квартир, кв.м (без площади офисов)</t>
  </si>
  <si>
    <t xml:space="preserve"> Площадь уборки лест. клеток и коридоров, кв.м</t>
  </si>
  <si>
    <t>Площадь балконов, лоджий,м2</t>
  </si>
  <si>
    <t>Застроенная,кв.м.</t>
  </si>
  <si>
    <t>Проезд, кв.м</t>
  </si>
  <si>
    <t>Тротуар, кв.м</t>
  </si>
  <si>
    <t>Прочие замощения, кв.м</t>
  </si>
  <si>
    <t>Грунт, кв.м</t>
  </si>
  <si>
    <t>Зеленые насаждения</t>
  </si>
  <si>
    <t>Детские площадки</t>
  </si>
  <si>
    <t>жилых квартир</t>
  </si>
  <si>
    <t>офис</t>
  </si>
  <si>
    <t>центральное отопление (площадь квартир + площадь офисов), кв.м</t>
  </si>
  <si>
    <t>холод. вода</t>
  </si>
  <si>
    <t>горячая вода</t>
  </si>
  <si>
    <t>канализация</t>
  </si>
  <si>
    <t>Газ</t>
  </si>
  <si>
    <t xml:space="preserve">Скрытая проводка </t>
  </si>
  <si>
    <t>Открытая проводка</t>
  </si>
  <si>
    <t>природный</t>
  </si>
  <si>
    <t>сжиженный</t>
  </si>
  <si>
    <t>Газовиков</t>
  </si>
  <si>
    <t>К/Блочные</t>
  </si>
  <si>
    <t>-</t>
  </si>
  <si>
    <t>+</t>
  </si>
  <si>
    <t xml:space="preserve">Газовиков </t>
  </si>
  <si>
    <t>Кирпич</t>
  </si>
  <si>
    <t xml:space="preserve">Никольская </t>
  </si>
  <si>
    <t>ж/б кирпич</t>
  </si>
  <si>
    <t>1А</t>
  </si>
  <si>
    <t>Никольская</t>
  </si>
  <si>
    <t xml:space="preserve"> -</t>
  </si>
  <si>
    <t>5А</t>
  </si>
  <si>
    <t>К/панельные</t>
  </si>
  <si>
    <t>9А</t>
  </si>
  <si>
    <t>блочный</t>
  </si>
  <si>
    <t xml:space="preserve">Свердлова </t>
  </si>
  <si>
    <t>Блочный</t>
  </si>
  <si>
    <t xml:space="preserve">Сверлова </t>
  </si>
  <si>
    <t xml:space="preserve">Толстого </t>
  </si>
  <si>
    <t>ИТОГО</t>
  </si>
  <si>
    <t>__________________________</t>
  </si>
  <si>
    <t>лот № 2</t>
  </si>
  <si>
    <t xml:space="preserve">Декабристов </t>
  </si>
  <si>
    <t>Ж/б сборные</t>
  </si>
  <si>
    <t xml:space="preserve">Шлакобет блоки </t>
  </si>
  <si>
    <t>6А</t>
  </si>
  <si>
    <t xml:space="preserve">Ермака </t>
  </si>
  <si>
    <t xml:space="preserve">Магистральная </t>
  </si>
  <si>
    <t>Каркасно щит</t>
  </si>
  <si>
    <t xml:space="preserve">Менделеева </t>
  </si>
  <si>
    <t>Каркасно панел</t>
  </si>
  <si>
    <t>Брус</t>
  </si>
  <si>
    <t>39а</t>
  </si>
  <si>
    <t>Садовая</t>
  </si>
  <si>
    <t>3А</t>
  </si>
  <si>
    <t>62А</t>
  </si>
  <si>
    <t>Садовая  (кв. 17-32)</t>
  </si>
  <si>
    <t>Сахарова</t>
  </si>
  <si>
    <t>2А</t>
  </si>
  <si>
    <t>панел</t>
  </si>
  <si>
    <t>Студенческая 1 секция (кв.109-144)</t>
  </si>
  <si>
    <t>Студенческая 2 секция (кв.37-83)</t>
  </si>
  <si>
    <t>Студенческая</t>
  </si>
  <si>
    <t xml:space="preserve">Студенческая </t>
  </si>
  <si>
    <t>Чкалова</t>
  </si>
  <si>
    <t>______________________</t>
  </si>
  <si>
    <t>лот № 3</t>
  </si>
  <si>
    <t>40 Лет Победы</t>
  </si>
  <si>
    <t>К/Блочные, обш.сайдинг</t>
  </si>
  <si>
    <t>Буряка</t>
  </si>
  <si>
    <t>Железнодорожная</t>
  </si>
  <si>
    <t>11А</t>
  </si>
  <si>
    <t>19А</t>
  </si>
  <si>
    <t>21А</t>
  </si>
  <si>
    <t>8</t>
  </si>
  <si>
    <t xml:space="preserve"> +</t>
  </si>
  <si>
    <t xml:space="preserve"> </t>
  </si>
  <si>
    <t xml:space="preserve">Ленина </t>
  </si>
  <si>
    <t>Механизаторов</t>
  </si>
  <si>
    <t>Кирпич.обшит сайдинг</t>
  </si>
  <si>
    <t>19Б</t>
  </si>
  <si>
    <t>19В</t>
  </si>
  <si>
    <t xml:space="preserve">Октябрьская </t>
  </si>
  <si>
    <t>___________________________</t>
  </si>
  <si>
    <t>Лот № 4</t>
  </si>
  <si>
    <t>Геологов</t>
  </si>
  <si>
    <t xml:space="preserve">Кирова </t>
  </si>
  <si>
    <t>К/блочные</t>
  </si>
  <si>
    <t>8А</t>
  </si>
  <si>
    <t>Ленина</t>
  </si>
  <si>
    <t>Кирпич, оштукат</t>
  </si>
  <si>
    <t>Мира</t>
  </si>
  <si>
    <t xml:space="preserve">Мира </t>
  </si>
  <si>
    <t>Мира (1-32 кв)</t>
  </si>
  <si>
    <t>18\3</t>
  </si>
  <si>
    <t xml:space="preserve">Попова </t>
  </si>
  <si>
    <t>Лот  № 5</t>
  </si>
  <si>
    <t>Гастелло</t>
  </si>
  <si>
    <t>7А</t>
  </si>
  <si>
    <t>13А</t>
  </si>
  <si>
    <t>Дружбы народов</t>
  </si>
  <si>
    <t xml:space="preserve">Калинина </t>
  </si>
  <si>
    <t>60Б</t>
  </si>
  <si>
    <t xml:space="preserve">Спортивная </t>
  </si>
  <si>
    <t>Каркасно засып</t>
  </si>
  <si>
    <t xml:space="preserve">Таежная </t>
  </si>
  <si>
    <t>12\2</t>
  </si>
  <si>
    <t>16А</t>
  </si>
  <si>
    <t>22А</t>
  </si>
  <si>
    <t>22Б</t>
  </si>
  <si>
    <t>22В</t>
  </si>
  <si>
    <t>22Г</t>
  </si>
  <si>
    <t>Титова</t>
  </si>
  <si>
    <t xml:space="preserve">Титова пер. </t>
  </si>
  <si>
    <t>________________________</t>
  </si>
  <si>
    <t>Лот № 6</t>
  </si>
  <si>
    <t>43А</t>
  </si>
  <si>
    <t>48А</t>
  </si>
  <si>
    <t>Мира (20 квартир)</t>
  </si>
  <si>
    <t>48Б</t>
  </si>
  <si>
    <t>53А</t>
  </si>
  <si>
    <t>54А</t>
  </si>
  <si>
    <t>55А</t>
  </si>
  <si>
    <t>56А</t>
  </si>
  <si>
    <t>57А</t>
  </si>
  <si>
    <t>58А</t>
  </si>
  <si>
    <t>59А</t>
  </si>
  <si>
    <t>65А</t>
  </si>
  <si>
    <t>71А</t>
  </si>
  <si>
    <t>73А</t>
  </si>
  <si>
    <t>75А</t>
  </si>
  <si>
    <t xml:space="preserve">Новая </t>
  </si>
  <si>
    <t>2в</t>
  </si>
  <si>
    <t xml:space="preserve">Советская </t>
  </si>
  <si>
    <t>Энтузиастов</t>
  </si>
  <si>
    <t>3Б</t>
  </si>
  <si>
    <t>Лот  № 7</t>
  </si>
  <si>
    <t>Югорск -2</t>
  </si>
  <si>
    <t>2Б</t>
  </si>
  <si>
    <t>1В</t>
  </si>
  <si>
    <t>Садовая (кв. 1-16 )</t>
  </si>
  <si>
    <t>1992           1995</t>
  </si>
  <si>
    <t>38=(13+16)*37</t>
  </si>
  <si>
    <t>39=38*12</t>
  </si>
  <si>
    <t>электрические плиты</t>
  </si>
  <si>
    <t xml:space="preserve">электрические плиты </t>
  </si>
  <si>
    <t>Лот  № 8</t>
  </si>
  <si>
    <t>7/5</t>
  </si>
  <si>
    <t>пеногазоблоки</t>
  </si>
  <si>
    <t>Мира (33-81 кв)</t>
  </si>
  <si>
    <t>панел.</t>
  </si>
  <si>
    <t>тел./факс 8(34675) 7-30-81</t>
  </si>
  <si>
    <t>Мичурина</t>
  </si>
  <si>
    <t>Лот  № 9</t>
  </si>
  <si>
    <t>7/6</t>
  </si>
  <si>
    <t>7/7</t>
  </si>
  <si>
    <t>Лот  № 10</t>
  </si>
  <si>
    <t>Кольцевая</t>
  </si>
  <si>
    <t>13</t>
  </si>
  <si>
    <t>кирпич, брус,карк.щит</t>
  </si>
  <si>
    <t>Заместитель главы администрации города Югорска - директор ДЖКиСК</t>
  </si>
  <si>
    <t>7,8,9</t>
  </si>
  <si>
    <t>40=38*5%</t>
  </si>
  <si>
    <t xml:space="preserve">Монтажников (1-32 кв) </t>
  </si>
  <si>
    <t xml:space="preserve">Монтажников (33-43 кв) </t>
  </si>
  <si>
    <t>К/блочный</t>
  </si>
  <si>
    <t>кирпич</t>
  </si>
  <si>
    <t>628260,  ул. 40 лет Победы, д.11, г. Югорск, ХМАО-Югра, Тюменская область,</t>
  </si>
  <si>
    <t>крупноблочные</t>
  </si>
  <si>
    <t>628260,  ул. 40 лет Победы, д.11, г. Югорск, ХМАО-Югра, Тюменская область</t>
  </si>
  <si>
    <t>19</t>
  </si>
  <si>
    <t>Размер платы за содержание и ремонт жилого помещения,  руб /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</si>
</sst>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\-??&quot;р.&quot;_-;_-@_-"/>
    <numFmt numFmtId="165" formatCode="0.0"/>
    <numFmt numFmtId="166" formatCode="#,##0.0"/>
    <numFmt numFmtId="167" formatCode="#\ ?/?"/>
    <numFmt numFmtId="168" formatCode="#,###.00"/>
    <numFmt numFmtId="169" formatCode="#,##0.000"/>
  </numFmts>
  <fonts count="42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7"/>
      <name val="Times New Roman"/>
      <family val="1"/>
      <charset val="204"/>
    </font>
    <font>
      <sz val="6.5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1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64"/>
      <name val="Arial"/>
      <family val="2"/>
      <charset val="204"/>
    </font>
    <font>
      <sz val="16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Arial Cyr"/>
      <family val="2"/>
      <charset val="204"/>
    </font>
    <font>
      <sz val="11.7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>
      <alignment horizontal="left" vertical="top"/>
    </xf>
    <xf numFmtId="0" fontId="4" fillId="16" borderId="0">
      <alignment horizontal="center" vertical="top"/>
    </xf>
    <xf numFmtId="0" fontId="3" fillId="16" borderId="0">
      <alignment horizontal="right" vertical="center"/>
    </xf>
    <xf numFmtId="0" fontId="5" fillId="16" borderId="0">
      <alignment horizontal="right" vertical="top"/>
    </xf>
    <xf numFmtId="0" fontId="6" fillId="16" borderId="0">
      <alignment horizontal="center" vertical="center"/>
    </xf>
    <xf numFmtId="0" fontId="6" fillId="16" borderId="0">
      <alignment horizontal="right" vertical="center"/>
    </xf>
    <xf numFmtId="0" fontId="6" fillId="16" borderId="0">
      <alignment horizontal="right" vertical="center"/>
    </xf>
    <xf numFmtId="0" fontId="6" fillId="16" borderId="0">
      <alignment horizontal="right" vertical="center"/>
    </xf>
    <xf numFmtId="0" fontId="7" fillId="16" borderId="0">
      <alignment horizontal="right" vertical="top"/>
    </xf>
    <xf numFmtId="0" fontId="3" fillId="16" borderId="0">
      <alignment horizontal="left" vertical="top"/>
    </xf>
    <xf numFmtId="0" fontId="3" fillId="16" borderId="0">
      <alignment horizontal="center" vertical="center"/>
    </xf>
    <xf numFmtId="0" fontId="3" fillId="16" borderId="0">
      <alignment horizontal="center" vertical="center"/>
    </xf>
    <xf numFmtId="0" fontId="3" fillId="16" borderId="0">
      <alignment horizontal="left" vertical="top"/>
    </xf>
    <xf numFmtId="0" fontId="3" fillId="16" borderId="0">
      <alignment horizontal="left" vertical="center"/>
    </xf>
    <xf numFmtId="0" fontId="3" fillId="16" borderId="0">
      <alignment horizontal="right" vertical="center"/>
    </xf>
    <xf numFmtId="0" fontId="3" fillId="16" borderId="0">
      <alignment horizontal="right" vertical="center"/>
    </xf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8" fillId="7" borderId="1" applyNumberFormat="0" applyAlignment="0" applyProtection="0"/>
    <xf numFmtId="0" fontId="9" fillId="21" borderId="2" applyNumberFormat="0" applyAlignment="0" applyProtection="0"/>
    <xf numFmtId="0" fontId="10" fillId="21" borderId="1" applyNumberFormat="0" applyAlignment="0" applyProtection="0"/>
    <xf numFmtId="164" fontId="35" fillId="0" borderId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8" fillId="0" borderId="0"/>
    <xf numFmtId="0" fontId="35" fillId="0" borderId="0"/>
    <xf numFmtId="0" fontId="37" fillId="0" borderId="0"/>
    <xf numFmtId="0" fontId="19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35" fillId="24" borderId="8" applyNumberForma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140">
    <xf numFmtId="0" fontId="0" fillId="0" borderId="0" xfId="0"/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 vertical="center" wrapText="1"/>
    </xf>
    <xf numFmtId="4" fontId="25" fillId="0" borderId="0" xfId="56" applyNumberFormat="1" applyFont="1" applyFill="1" applyAlignment="1">
      <alignment vertical="center" wrapText="1"/>
    </xf>
    <xf numFmtId="3" fontId="25" fillId="0" borderId="0" xfId="56" applyNumberFormat="1" applyFont="1" applyFill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7" fillId="0" borderId="0" xfId="0" applyFont="1"/>
    <xf numFmtId="3" fontId="18" fillId="0" borderId="0" xfId="56" applyNumberFormat="1" applyFont="1" applyFill="1" applyAlignment="1">
      <alignment horizontal="center" vertical="center" wrapText="1"/>
    </xf>
    <xf numFmtId="4" fontId="18" fillId="0" borderId="0" xfId="56" applyNumberFormat="1" applyFont="1" applyFill="1" applyAlignment="1">
      <alignment vertical="center"/>
    </xf>
    <xf numFmtId="0" fontId="26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3" fontId="18" fillId="0" borderId="0" xfId="56" applyNumberFormat="1" applyFont="1" applyFill="1" applyAlignment="1">
      <alignment horizontal="center" vertical="center"/>
    </xf>
    <xf numFmtId="3" fontId="25" fillId="0" borderId="0" xfId="56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vertical="center" wrapText="1"/>
    </xf>
    <xf numFmtId="0" fontId="31" fillId="0" borderId="0" xfId="0" applyFont="1"/>
    <xf numFmtId="3" fontId="31" fillId="0" borderId="0" xfId="56" applyNumberFormat="1" applyFont="1" applyFill="1" applyAlignment="1">
      <alignment horizontal="center" vertical="center" wrapText="1"/>
    </xf>
    <xf numFmtId="4" fontId="31" fillId="0" borderId="0" xfId="56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3" fontId="31" fillId="0" borderId="0" xfId="56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28" fillId="0" borderId="10" xfId="0" applyFont="1" applyFill="1" applyBorder="1" applyAlignment="1">
      <alignment horizontal="center" vertical="center" wrapText="1"/>
    </xf>
    <xf numFmtId="3" fontId="25" fillId="0" borderId="10" xfId="56" applyNumberFormat="1" applyFont="1" applyFill="1" applyBorder="1" applyAlignment="1">
      <alignment horizontal="center" vertical="center" wrapText="1"/>
    </xf>
    <xf numFmtId="3" fontId="28" fillId="0" borderId="10" xfId="56" applyNumberFormat="1" applyFont="1" applyFill="1" applyBorder="1" applyAlignment="1">
      <alignment horizontal="center" vertical="center" textRotation="90" wrapText="1"/>
    </xf>
    <xf numFmtId="2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0" xfId="0" applyNumberFormat="1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center" vertical="center" textRotation="90" wrapText="1"/>
    </xf>
    <xf numFmtId="3" fontId="32" fillId="0" borderId="10" xfId="56" applyNumberFormat="1" applyFont="1" applyFill="1" applyBorder="1" applyAlignment="1">
      <alignment horizontal="center" vertical="center" textRotation="90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4" fontId="25" fillId="0" borderId="10" xfId="56" applyNumberFormat="1" applyFont="1" applyFill="1" applyBorder="1" applyAlignment="1">
      <alignment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9" fontId="28" fillId="0" borderId="1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vertical="center" wrapText="1"/>
    </xf>
    <xf numFmtId="166" fontId="25" fillId="0" borderId="0" xfId="0" applyNumberFormat="1" applyFont="1" applyFill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27" fillId="0" borderId="0" xfId="0" applyFont="1" applyFill="1"/>
    <xf numFmtId="0" fontId="30" fillId="0" borderId="0" xfId="0" applyFont="1" applyFill="1" applyAlignment="1">
      <alignment vertical="center" wrapText="1"/>
    </xf>
    <xf numFmtId="14" fontId="25" fillId="0" borderId="10" xfId="0" applyNumberFormat="1" applyFont="1" applyFill="1" applyBorder="1" applyAlignment="1">
      <alignment horizontal="left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4" fontId="25" fillId="0" borderId="10" xfId="56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0" fontId="25" fillId="0" borderId="10" xfId="0" applyFont="1" applyFill="1" applyBorder="1" applyAlignment="1">
      <alignment horizontal="left" vertical="center" wrapText="1"/>
    </xf>
    <xf numFmtId="167" fontId="25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right" vertical="center" wrapText="1"/>
    </xf>
    <xf numFmtId="0" fontId="30" fillId="0" borderId="10" xfId="0" applyNumberFormat="1" applyFont="1" applyFill="1" applyBorder="1" applyAlignment="1">
      <alignment horizontal="left" vertical="center" wrapText="1"/>
    </xf>
    <xf numFmtId="166" fontId="25" fillId="0" borderId="10" xfId="56" applyNumberFormat="1" applyFont="1" applyFill="1" applyBorder="1" applyAlignment="1">
      <alignment horizontal="center" vertical="center" wrapText="1"/>
    </xf>
    <xf numFmtId="0" fontId="36" fillId="0" borderId="0" xfId="0" applyFont="1"/>
    <xf numFmtId="166" fontId="25" fillId="0" borderId="10" xfId="0" applyNumberFormat="1" applyFont="1" applyFill="1" applyBorder="1" applyAlignment="1">
      <alignment horizontal="center" vertical="center" wrapText="1"/>
    </xf>
    <xf numFmtId="1" fontId="30" fillId="0" borderId="10" xfId="0" applyNumberFormat="1" applyFont="1" applyFill="1" applyBorder="1" applyAlignment="1">
      <alignment horizontal="center" vertical="center" wrapText="1"/>
    </xf>
    <xf numFmtId="167" fontId="30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16" fontId="30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textRotation="90" wrapText="1"/>
    </xf>
    <xf numFmtId="3" fontId="25" fillId="0" borderId="10" xfId="56" applyNumberFormat="1" applyFont="1" applyFill="1" applyBorder="1" applyAlignment="1">
      <alignment horizontal="center" vertical="center" textRotation="90" wrapText="1"/>
    </xf>
    <xf numFmtId="3" fontId="18" fillId="0" borderId="10" xfId="56" applyNumberFormat="1" applyFont="1" applyFill="1" applyBorder="1" applyAlignment="1">
      <alignment horizontal="center" vertical="center" wrapText="1"/>
    </xf>
    <xf numFmtId="3" fontId="38" fillId="0" borderId="10" xfId="56" applyNumberFormat="1" applyFont="1" applyFill="1" applyBorder="1" applyAlignment="1">
      <alignment horizontal="center" vertical="center" wrapText="1"/>
    </xf>
    <xf numFmtId="169" fontId="25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0" fontId="40" fillId="0" borderId="0" xfId="0" applyFont="1" applyFill="1"/>
    <xf numFmtId="3" fontId="25" fillId="0" borderId="0" xfId="0" applyNumberFormat="1" applyFont="1" applyFill="1" applyAlignment="1">
      <alignment vertical="center" wrapText="1"/>
    </xf>
    <xf numFmtId="0" fontId="25" fillId="0" borderId="10" xfId="0" applyFont="1" applyFill="1" applyBorder="1" applyAlignment="1">
      <alignment horizontal="center" vertical="center" textRotation="90" wrapText="1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5" fillId="0" borderId="10" xfId="56" applyNumberFormat="1" applyFont="1" applyFill="1" applyBorder="1" applyAlignment="1">
      <alignment horizontal="center" vertical="center" textRotation="90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56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5" fillId="0" borderId="10" xfId="56" applyNumberFormat="1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25" borderId="10" xfId="0" applyNumberFormat="1" applyFont="1" applyFill="1" applyBorder="1" applyAlignment="1">
      <alignment horizontal="left" vertical="center" wrapText="1"/>
    </xf>
    <xf numFmtId="49" fontId="25" fillId="25" borderId="10" xfId="0" applyNumberFormat="1" applyFont="1" applyFill="1" applyBorder="1" applyAlignment="1">
      <alignment horizontal="center" vertical="center" wrapText="1"/>
    </xf>
    <xf numFmtId="0" fontId="25" fillId="25" borderId="10" xfId="0" applyNumberFormat="1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 wrapText="1"/>
    </xf>
    <xf numFmtId="4" fontId="25" fillId="25" borderId="10" xfId="0" applyNumberFormat="1" applyFont="1" applyFill="1" applyBorder="1" applyAlignment="1">
      <alignment horizontal="center" vertical="center" wrapText="1"/>
    </xf>
    <xf numFmtId="166" fontId="25" fillId="25" borderId="10" xfId="56" applyNumberFormat="1" applyFont="1" applyFill="1" applyBorder="1" applyAlignment="1">
      <alignment horizontal="center" vertical="center" wrapText="1"/>
    </xf>
    <xf numFmtId="3" fontId="25" fillId="25" borderId="10" xfId="56" applyNumberFormat="1" applyFont="1" applyFill="1" applyBorder="1" applyAlignment="1">
      <alignment horizontal="center" vertical="center" wrapText="1"/>
    </xf>
    <xf numFmtId="0" fontId="25" fillId="25" borderId="0" xfId="0" applyFont="1" applyFill="1" applyAlignment="1">
      <alignment vertical="center" wrapText="1"/>
    </xf>
    <xf numFmtId="0" fontId="36" fillId="25" borderId="0" xfId="0" applyFont="1" applyFill="1"/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5" fillId="0" borderId="10" xfId="56" applyNumberFormat="1" applyFont="1" applyFill="1" applyBorder="1" applyAlignment="1">
      <alignment horizontal="center" vertical="center" wrapText="1"/>
    </xf>
    <xf numFmtId="4" fontId="25" fillId="0" borderId="10" xfId="56" applyNumberFormat="1" applyFont="1" applyFill="1" applyBorder="1" applyAlignment="1">
      <alignment horizontal="center" vertical="center" wrapText="1"/>
    </xf>
    <xf numFmtId="166" fontId="25" fillId="25" borderId="10" xfId="0" applyNumberFormat="1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left" vertical="center" wrapText="1"/>
    </xf>
    <xf numFmtId="165" fontId="25" fillId="25" borderId="10" xfId="0" applyNumberFormat="1" applyFont="1" applyFill="1" applyBorder="1" applyAlignment="1">
      <alignment horizontal="center" vertical="center" wrapText="1"/>
    </xf>
    <xf numFmtId="165" fontId="25" fillId="25" borderId="14" xfId="0" applyNumberFormat="1" applyFont="1" applyFill="1" applyBorder="1" applyAlignment="1">
      <alignment vertical="center" wrapText="1"/>
    </xf>
    <xf numFmtId="3" fontId="25" fillId="0" borderId="10" xfId="56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5" fillId="25" borderId="10" xfId="56" applyNumberFormat="1" applyFont="1" applyFill="1" applyBorder="1" applyAlignment="1">
      <alignment horizontal="center" vertical="center" wrapText="1"/>
    </xf>
    <xf numFmtId="2" fontId="25" fillId="25" borderId="10" xfId="0" applyNumberFormat="1" applyFont="1" applyFill="1" applyBorder="1" applyAlignment="1">
      <alignment horizontal="center" vertical="center" wrapText="1"/>
    </xf>
    <xf numFmtId="168" fontId="25" fillId="25" borderId="1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164" fontId="28" fillId="0" borderId="10" xfId="44" applyFont="1" applyFill="1" applyBorder="1" applyAlignment="1" applyProtection="1">
      <alignment horizontal="center" vertical="center" textRotation="90" wrapText="1"/>
    </xf>
    <xf numFmtId="0" fontId="25" fillId="0" borderId="10" xfId="0" applyFont="1" applyFill="1" applyBorder="1" applyAlignment="1">
      <alignment horizontal="center" vertical="center" textRotation="90" wrapText="1"/>
    </xf>
    <xf numFmtId="0" fontId="25" fillId="0" borderId="10" xfId="0" applyFont="1" applyFill="1" applyBorder="1" applyAlignment="1">
      <alignment horizontal="center" vertical="center" wrapText="1"/>
    </xf>
    <xf numFmtId="3" fontId="28" fillId="0" borderId="10" xfId="56" applyNumberFormat="1" applyFont="1" applyFill="1" applyBorder="1" applyAlignment="1">
      <alignment horizontal="center" vertical="center" textRotation="90" wrapText="1"/>
    </xf>
    <xf numFmtId="164" fontId="29" fillId="0" borderId="10" xfId="44" applyFont="1" applyFill="1" applyBorder="1" applyAlignment="1" applyProtection="1">
      <alignment horizontal="center" vertical="center" wrapText="1"/>
    </xf>
    <xf numFmtId="4" fontId="28" fillId="0" borderId="10" xfId="56" applyNumberFormat="1" applyFont="1" applyFill="1" applyBorder="1" applyAlignment="1">
      <alignment horizontal="center" vertical="center" wrapText="1"/>
    </xf>
    <xf numFmtId="164" fontId="25" fillId="0" borderId="10" xfId="44" applyFont="1" applyFill="1" applyBorder="1" applyAlignment="1" applyProtection="1">
      <alignment horizontal="center" vertical="center" textRotation="90" wrapText="1"/>
    </xf>
    <xf numFmtId="3" fontId="28" fillId="0" borderId="10" xfId="56" applyNumberFormat="1" applyFont="1" applyFill="1" applyBorder="1" applyAlignment="1">
      <alignment horizontal="center" vertical="center" wrapText="1"/>
    </xf>
    <xf numFmtId="3" fontId="28" fillId="0" borderId="11" xfId="56" applyNumberFormat="1" applyFont="1" applyFill="1" applyBorder="1" applyAlignment="1">
      <alignment horizontal="center" vertical="center" textRotation="90" wrapText="1"/>
    </xf>
    <xf numFmtId="3" fontId="28" fillId="0" borderId="12" xfId="56" applyNumberFormat="1" applyFont="1" applyFill="1" applyBorder="1" applyAlignment="1">
      <alignment horizontal="center" vertical="center" textRotation="90" wrapText="1"/>
    </xf>
    <xf numFmtId="3" fontId="28" fillId="0" borderId="13" xfId="56" applyNumberFormat="1" applyFont="1" applyFill="1" applyBorder="1" applyAlignment="1">
      <alignment horizontal="center" vertical="center" textRotation="90" wrapText="1"/>
    </xf>
    <xf numFmtId="3" fontId="25" fillId="0" borderId="10" xfId="56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28" fillId="0" borderId="10" xfId="0" applyFont="1" applyFill="1" applyBorder="1" applyAlignment="1">
      <alignment horizontal="center" vertical="center" wrapText="1"/>
    </xf>
    <xf numFmtId="164" fontId="32" fillId="0" borderId="10" xfId="44" applyFont="1" applyFill="1" applyBorder="1" applyAlignment="1" applyProtection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wrapText="1"/>
    </xf>
    <xf numFmtId="3" fontId="32" fillId="0" borderId="10" xfId="56" applyNumberFormat="1" applyFont="1" applyFill="1" applyBorder="1" applyAlignment="1">
      <alignment horizontal="center" vertical="center" textRotation="90" wrapText="1"/>
    </xf>
    <xf numFmtId="164" fontId="32" fillId="0" borderId="10" xfId="44" applyFont="1" applyFill="1" applyBorder="1" applyAlignment="1" applyProtection="1">
      <alignment horizontal="center" vertical="center" wrapText="1"/>
    </xf>
    <xf numFmtId="4" fontId="32" fillId="0" borderId="10" xfId="56" applyNumberFormat="1" applyFont="1" applyFill="1" applyBorder="1" applyAlignment="1">
      <alignment horizontal="center" vertical="center" wrapText="1"/>
    </xf>
    <xf numFmtId="3" fontId="32" fillId="0" borderId="10" xfId="56" applyNumberFormat="1" applyFont="1" applyFill="1" applyBorder="1" applyAlignment="1">
      <alignment horizontal="center" vertical="center" wrapText="1"/>
    </xf>
    <xf numFmtId="3" fontId="32" fillId="0" borderId="11" xfId="56" applyNumberFormat="1" applyFont="1" applyFill="1" applyBorder="1" applyAlignment="1">
      <alignment horizontal="center" vertical="center" textRotation="90" wrapText="1"/>
    </xf>
    <xf numFmtId="3" fontId="32" fillId="0" borderId="12" xfId="56" applyNumberFormat="1" applyFont="1" applyFill="1" applyBorder="1" applyAlignment="1">
      <alignment horizontal="center" vertical="center" textRotation="90" wrapText="1"/>
    </xf>
    <xf numFmtId="3" fontId="32" fillId="0" borderId="13" xfId="56" applyNumberFormat="1" applyFont="1" applyFill="1" applyBorder="1" applyAlignment="1">
      <alignment horizontal="center" vertical="center" textRotation="90" wrapText="1"/>
    </xf>
    <xf numFmtId="3" fontId="25" fillId="0" borderId="10" xfId="56" applyNumberFormat="1" applyFont="1" applyFill="1" applyBorder="1" applyAlignment="1">
      <alignment horizontal="center" vertical="center" textRotation="90" wrapText="1"/>
    </xf>
    <xf numFmtId="164" fontId="25" fillId="0" borderId="10" xfId="44" applyFont="1" applyFill="1" applyBorder="1" applyAlignment="1" applyProtection="1">
      <alignment horizontal="center" vertical="center" wrapText="1"/>
    </xf>
    <xf numFmtId="4" fontId="25" fillId="0" borderId="10" xfId="56" applyNumberFormat="1" applyFont="1" applyFill="1" applyBorder="1" applyAlignment="1">
      <alignment horizontal="center" vertical="center" wrapText="1"/>
    </xf>
    <xf numFmtId="3" fontId="25" fillId="0" borderId="11" xfId="56" applyNumberFormat="1" applyFont="1" applyFill="1" applyBorder="1" applyAlignment="1">
      <alignment horizontal="center" vertical="center" textRotation="90" wrapText="1"/>
    </xf>
    <xf numFmtId="3" fontId="25" fillId="0" borderId="12" xfId="56" applyNumberFormat="1" applyFont="1" applyFill="1" applyBorder="1" applyAlignment="1">
      <alignment horizontal="center" vertical="center" textRotation="90" wrapText="1"/>
    </xf>
    <xf numFmtId="3" fontId="25" fillId="0" borderId="13" xfId="56" applyNumberFormat="1" applyFont="1" applyFill="1" applyBorder="1" applyAlignment="1">
      <alignment horizontal="center" vertical="center" textRotation="90" wrapText="1"/>
    </xf>
  </cellXfs>
  <cellStyles count="6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S0" xfId="19"/>
    <cellStyle name="S1" xfId="20"/>
    <cellStyle name="S10" xfId="21"/>
    <cellStyle name="S11" xfId="22"/>
    <cellStyle name="S12" xfId="23"/>
    <cellStyle name="S13" xfId="24"/>
    <cellStyle name="S14" xfId="25"/>
    <cellStyle name="S15" xfId="26"/>
    <cellStyle name="S2" xfId="27"/>
    <cellStyle name="S3" xfId="28"/>
    <cellStyle name="S4" xfId="29"/>
    <cellStyle name="S5" xfId="30"/>
    <cellStyle name="S6" xfId="31"/>
    <cellStyle name="S7" xfId="32"/>
    <cellStyle name="S8" xfId="33"/>
    <cellStyle name="S9" xfId="34"/>
    <cellStyle name="Акцент1" xfId="35" builtinId="29" customBuiltin="1"/>
    <cellStyle name="Акцент2" xfId="36" builtinId="33" customBuiltin="1"/>
    <cellStyle name="Акцент3" xfId="37" builtinId="37" customBuiltin="1"/>
    <cellStyle name="Акцент4" xfId="38" builtinId="41" customBuiltin="1"/>
    <cellStyle name="Акцент5" xfId="39" builtinId="45" customBuiltin="1"/>
    <cellStyle name="Акцент6" xfId="40" builtinId="49" customBuiltin="1"/>
    <cellStyle name="Ввод " xfId="41" builtinId="20" customBuiltin="1"/>
    <cellStyle name="Вывод" xfId="42" builtinId="21" customBuiltin="1"/>
    <cellStyle name="Вычисление" xfId="43" builtinId="22" customBuiltin="1"/>
    <cellStyle name="Денежный" xfId="44" builtinId="4"/>
    <cellStyle name="Заголовок 1" xfId="45" builtinId="16" customBuiltin="1"/>
    <cellStyle name="Заголовок 2" xfId="46" builtinId="17" customBuiltin="1"/>
    <cellStyle name="Заголовок 3" xfId="47" builtinId="18" customBuiltin="1"/>
    <cellStyle name="Заголовок 4" xfId="48" builtinId="19" customBuiltin="1"/>
    <cellStyle name="Итог" xfId="49" builtinId="25" customBuiltin="1"/>
    <cellStyle name="Контрольная ячейка" xfId="50" builtinId="23" customBuiltin="1"/>
    <cellStyle name="Название" xfId="51" builtinId="15" customBuiltin="1"/>
    <cellStyle name="Нейтральный" xfId="52" builtinId="28" customBuiltin="1"/>
    <cellStyle name="Обычный" xfId="0" builtinId="0"/>
    <cellStyle name="Обычный 2" xfId="53"/>
    <cellStyle name="Обычный 2 2" xfId="54"/>
    <cellStyle name="Обычный 3 3" xfId="55"/>
    <cellStyle name="Обычный_ЮЭГ" xfId="56"/>
    <cellStyle name="Плохой" xfId="57" builtinId="27" customBuiltin="1"/>
    <cellStyle name="Пояснение" xfId="58" builtinId="53" customBuiltin="1"/>
    <cellStyle name="Примечание" xfId="59" builtinId="10" customBuiltin="1"/>
    <cellStyle name="Связанная ячейка" xfId="60" builtinId="24" customBuiltin="1"/>
    <cellStyle name="Текст предупреждения" xfId="61" builtinId="11" customBuiltin="1"/>
    <cellStyle name="Хороший" xfId="6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48"/>
  <sheetViews>
    <sheetView topLeftCell="AA1" zoomScale="118" zoomScaleNormal="118" zoomScaleSheetLayoutView="100" workbookViewId="0">
      <selection activeCell="B35" sqref="B35"/>
    </sheetView>
  </sheetViews>
  <sheetFormatPr defaultRowHeight="12.75" x14ac:dyDescent="0.2"/>
  <cols>
    <col min="1" max="1" width="3.140625" style="1" customWidth="1"/>
    <col min="2" max="2" width="13.42578125" style="2" customWidth="1"/>
    <col min="3" max="4" width="5.140625" style="1" customWidth="1"/>
    <col min="5" max="5" width="10.7109375" style="1" customWidth="1"/>
    <col min="6" max="11" width="4.5703125" style="1" customWidth="1"/>
    <col min="12" max="12" width="7.7109375" style="1" customWidth="1"/>
    <col min="13" max="29" width="6.5703125" style="1" customWidth="1"/>
    <col min="30" max="30" width="8.5703125" style="3" customWidth="1"/>
    <col min="31" max="32" width="3.140625" style="4" customWidth="1"/>
    <col min="33" max="36" width="2.85546875" style="4" customWidth="1"/>
    <col min="37" max="37" width="9.140625" style="1"/>
    <col min="38" max="38" width="10.28515625" style="1" customWidth="1"/>
    <col min="39" max="39" width="11.5703125" style="1" customWidth="1"/>
    <col min="40" max="40" width="12.28515625" style="1" customWidth="1"/>
    <col min="41" max="16384" width="9.140625" style="45"/>
  </cols>
  <sheetData>
    <row r="1" spans="1:40" ht="17.100000000000001" customHeight="1" x14ac:dyDescent="0.2">
      <c r="B1" s="45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46"/>
      <c r="R1" s="8"/>
      <c r="S1" s="8"/>
      <c r="T1" s="8"/>
      <c r="U1" s="9" t="s">
        <v>0</v>
      </c>
      <c r="V1" s="45"/>
      <c r="W1" s="45"/>
      <c r="X1" s="4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40" ht="17.10000000000000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 t="s">
        <v>1</v>
      </c>
      <c r="O2" s="11"/>
      <c r="P2" s="11"/>
      <c r="R2" s="12"/>
      <c r="S2" s="12"/>
      <c r="T2" s="12"/>
      <c r="U2" s="12"/>
      <c r="V2" s="45"/>
      <c r="W2" s="45"/>
      <c r="X2" s="13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40" ht="17.100000000000001" customHeight="1" x14ac:dyDescent="0.2">
      <c r="B3" s="10"/>
      <c r="C3" s="5"/>
      <c r="D3" s="5"/>
      <c r="E3" s="5"/>
      <c r="F3" s="5"/>
      <c r="G3" s="5"/>
      <c r="H3" s="5"/>
      <c r="I3" s="5"/>
      <c r="J3" s="5"/>
      <c r="K3" s="6"/>
      <c r="L3" s="6"/>
      <c r="N3" s="11" t="s">
        <v>191</v>
      </c>
      <c r="O3" s="46"/>
      <c r="P3" s="11"/>
      <c r="Q3" s="9"/>
      <c r="R3" s="12"/>
      <c r="S3" s="12"/>
      <c r="T3" s="12"/>
      <c r="U3" s="12"/>
      <c r="V3" s="45"/>
      <c r="W3" s="45"/>
      <c r="X3" s="13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40" ht="17.100000000000001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2</v>
      </c>
      <c r="O4" s="11"/>
      <c r="P4" s="11"/>
      <c r="Q4" s="9"/>
      <c r="R4" s="12"/>
      <c r="S4" s="12"/>
      <c r="T4" s="12" t="s">
        <v>3</v>
      </c>
      <c r="U4" s="12"/>
      <c r="V4" s="45"/>
      <c r="W4" s="45"/>
      <c r="X4" s="13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spans="1:40" ht="17.10000000000000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11" t="s">
        <v>198</v>
      </c>
      <c r="O5" s="11"/>
      <c r="P5" s="11"/>
      <c r="Q5" s="9"/>
      <c r="R5" s="12"/>
      <c r="S5" s="12"/>
      <c r="T5" s="12"/>
      <c r="U5" s="12"/>
      <c r="V5" s="45"/>
      <c r="W5" s="45"/>
      <c r="X5" s="13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</row>
    <row r="6" spans="1:40" ht="17.100000000000001" customHeight="1" x14ac:dyDescent="0.2">
      <c r="B6" s="14" t="s">
        <v>4</v>
      </c>
      <c r="C6" s="5"/>
      <c r="D6" s="5"/>
      <c r="E6" s="11" t="s">
        <v>5</v>
      </c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45"/>
      <c r="W6" s="45"/>
      <c r="X6" s="13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 spans="1:40" ht="17.100000000000001" customHeight="1" x14ac:dyDescent="0.2"/>
    <row r="8" spans="1:40" ht="17.25" customHeight="1" x14ac:dyDescent="0.2">
      <c r="A8" s="111" t="s">
        <v>6</v>
      </c>
      <c r="B8" s="111" t="s">
        <v>7</v>
      </c>
      <c r="C8" s="111" t="s">
        <v>8</v>
      </c>
      <c r="D8" s="111" t="s">
        <v>9</v>
      </c>
      <c r="E8" s="111" t="s">
        <v>10</v>
      </c>
      <c r="F8" s="112" t="s">
        <v>11</v>
      </c>
      <c r="G8" s="112"/>
      <c r="H8" s="112"/>
      <c r="I8" s="112"/>
      <c r="J8" s="112"/>
      <c r="K8" s="112"/>
      <c r="L8" s="122" t="s">
        <v>12</v>
      </c>
      <c r="M8" s="123" t="s">
        <v>13</v>
      </c>
      <c r="N8" s="123"/>
      <c r="O8" s="123"/>
      <c r="P8" s="122" t="s">
        <v>14</v>
      </c>
      <c r="Q8" s="122" t="s">
        <v>15</v>
      </c>
      <c r="R8" s="122" t="s">
        <v>16</v>
      </c>
      <c r="S8" s="122" t="s">
        <v>17</v>
      </c>
      <c r="T8" s="111" t="s">
        <v>18</v>
      </c>
      <c r="U8" s="112" t="s">
        <v>13</v>
      </c>
      <c r="V8" s="112"/>
      <c r="W8" s="112"/>
      <c r="X8" s="112"/>
      <c r="Y8" s="112"/>
      <c r="Z8" s="112"/>
      <c r="AA8" s="112"/>
      <c r="AB8" s="114" t="s">
        <v>19</v>
      </c>
      <c r="AC8" s="114"/>
      <c r="AD8" s="121" t="s">
        <v>20</v>
      </c>
      <c r="AE8" s="121"/>
      <c r="AF8" s="121"/>
      <c r="AG8" s="121"/>
      <c r="AH8" s="121"/>
      <c r="AI8" s="121"/>
      <c r="AJ8" s="118" t="s">
        <v>175</v>
      </c>
      <c r="AK8" s="116" t="s">
        <v>21</v>
      </c>
      <c r="AL8" s="110" t="s">
        <v>22</v>
      </c>
      <c r="AM8" s="110" t="s">
        <v>23</v>
      </c>
      <c r="AN8" s="110" t="s">
        <v>24</v>
      </c>
    </row>
    <row r="9" spans="1:40" ht="29.25" customHeight="1" x14ac:dyDescent="0.2">
      <c r="A9" s="111"/>
      <c r="B9" s="111"/>
      <c r="C9" s="111"/>
      <c r="D9" s="111"/>
      <c r="E9" s="111"/>
      <c r="F9" s="111" t="s">
        <v>25</v>
      </c>
      <c r="G9" s="111" t="s">
        <v>26</v>
      </c>
      <c r="H9" s="111" t="s">
        <v>27</v>
      </c>
      <c r="I9" s="111" t="s">
        <v>28</v>
      </c>
      <c r="J9" s="112" t="s">
        <v>29</v>
      </c>
      <c r="K9" s="112"/>
      <c r="L9" s="122"/>
      <c r="M9" s="122" t="s">
        <v>30</v>
      </c>
      <c r="N9" s="122" t="s">
        <v>31</v>
      </c>
      <c r="O9" s="122" t="s">
        <v>32</v>
      </c>
      <c r="P9" s="122"/>
      <c r="Q9" s="122"/>
      <c r="R9" s="122"/>
      <c r="S9" s="122"/>
      <c r="T9" s="111"/>
      <c r="U9" s="111" t="s">
        <v>33</v>
      </c>
      <c r="V9" s="111" t="s">
        <v>34</v>
      </c>
      <c r="W9" s="111" t="s">
        <v>35</v>
      </c>
      <c r="X9" s="111" t="s">
        <v>36</v>
      </c>
      <c r="Y9" s="111" t="s">
        <v>37</v>
      </c>
      <c r="Z9" s="111" t="s">
        <v>38</v>
      </c>
      <c r="AA9" s="111" t="s">
        <v>39</v>
      </c>
      <c r="AB9" s="114"/>
      <c r="AC9" s="114"/>
      <c r="AD9" s="121"/>
      <c r="AE9" s="121"/>
      <c r="AF9" s="121"/>
      <c r="AG9" s="121"/>
      <c r="AH9" s="121"/>
      <c r="AI9" s="121"/>
      <c r="AJ9" s="119"/>
      <c r="AK9" s="116"/>
      <c r="AL9" s="110"/>
      <c r="AM9" s="110"/>
      <c r="AN9" s="110"/>
    </row>
    <row r="10" spans="1:40" ht="12.75" customHeight="1" x14ac:dyDescent="0.2">
      <c r="A10" s="111"/>
      <c r="B10" s="111"/>
      <c r="C10" s="111"/>
      <c r="D10" s="111"/>
      <c r="E10" s="111"/>
      <c r="F10" s="111"/>
      <c r="G10" s="111"/>
      <c r="H10" s="111"/>
      <c r="I10" s="111"/>
      <c r="J10" s="111" t="s">
        <v>40</v>
      </c>
      <c r="K10" s="111" t="s">
        <v>41</v>
      </c>
      <c r="L10" s="122"/>
      <c r="M10" s="122"/>
      <c r="N10" s="122"/>
      <c r="O10" s="122"/>
      <c r="P10" s="122"/>
      <c r="Q10" s="122"/>
      <c r="R10" s="122"/>
      <c r="S10" s="122"/>
      <c r="T10" s="111"/>
      <c r="U10" s="111"/>
      <c r="V10" s="111"/>
      <c r="W10" s="111"/>
      <c r="X10" s="111"/>
      <c r="Y10" s="111"/>
      <c r="Z10" s="111"/>
      <c r="AA10" s="111"/>
      <c r="AB10" s="114"/>
      <c r="AC10" s="114"/>
      <c r="AD10" s="115" t="s">
        <v>42</v>
      </c>
      <c r="AE10" s="113" t="s">
        <v>43</v>
      </c>
      <c r="AF10" s="113" t="s">
        <v>44</v>
      </c>
      <c r="AG10" s="113" t="s">
        <v>45</v>
      </c>
      <c r="AH10" s="117" t="s">
        <v>46</v>
      </c>
      <c r="AI10" s="117"/>
      <c r="AJ10" s="119"/>
      <c r="AK10" s="116"/>
      <c r="AL10" s="110"/>
      <c r="AM10" s="110"/>
      <c r="AN10" s="110"/>
    </row>
    <row r="11" spans="1:40" ht="111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22"/>
      <c r="M11" s="122"/>
      <c r="N11" s="122"/>
      <c r="O11" s="122"/>
      <c r="P11" s="122"/>
      <c r="Q11" s="122"/>
      <c r="R11" s="122"/>
      <c r="S11" s="122"/>
      <c r="T11" s="111"/>
      <c r="U11" s="111"/>
      <c r="V11" s="111"/>
      <c r="W11" s="111"/>
      <c r="X11" s="111"/>
      <c r="Y11" s="111"/>
      <c r="Z11" s="111"/>
      <c r="AA11" s="111"/>
      <c r="AB11" s="25" t="s">
        <v>47</v>
      </c>
      <c r="AC11" s="25" t="s">
        <v>48</v>
      </c>
      <c r="AD11" s="115"/>
      <c r="AE11" s="113"/>
      <c r="AF11" s="113"/>
      <c r="AG11" s="113"/>
      <c r="AH11" s="28" t="s">
        <v>49</v>
      </c>
      <c r="AI11" s="28" t="s">
        <v>50</v>
      </c>
      <c r="AJ11" s="120"/>
      <c r="AK11" s="116"/>
      <c r="AL11" s="116"/>
      <c r="AM11" s="110"/>
      <c r="AN11" s="110"/>
    </row>
    <row r="12" spans="1:4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 t="s">
        <v>173</v>
      </c>
      <c r="AM12" s="26" t="s">
        <v>174</v>
      </c>
      <c r="AN12" s="26" t="s">
        <v>193</v>
      </c>
    </row>
    <row r="13" spans="1:40" s="52" customFormat="1" ht="15.75" customHeight="1" x14ac:dyDescent="0.2">
      <c r="A13" s="24">
        <v>1</v>
      </c>
      <c r="B13" s="48" t="s">
        <v>51</v>
      </c>
      <c r="C13" s="49">
        <v>1</v>
      </c>
      <c r="D13" s="24">
        <v>1987</v>
      </c>
      <c r="E13" s="26" t="s">
        <v>52</v>
      </c>
      <c r="F13" s="24">
        <v>5</v>
      </c>
      <c r="G13" s="24"/>
      <c r="H13" s="24">
        <v>6</v>
      </c>
      <c r="I13" s="24">
        <v>6</v>
      </c>
      <c r="J13" s="24">
        <v>88</v>
      </c>
      <c r="K13" s="24">
        <v>2</v>
      </c>
      <c r="L13" s="30">
        <f t="shared" ref="L13:L18" si="0">M13+N13+O13+P13</f>
        <v>5086.05</v>
      </c>
      <c r="M13" s="30">
        <v>4419.1499999999996</v>
      </c>
      <c r="N13" s="30">
        <v>426.6</v>
      </c>
      <c r="O13" s="30">
        <v>99.8</v>
      </c>
      <c r="P13" s="24">
        <v>140.5</v>
      </c>
      <c r="Q13" s="24"/>
      <c r="R13" s="24"/>
      <c r="S13" s="24" t="s">
        <v>53</v>
      </c>
      <c r="T13" s="50">
        <v>5139</v>
      </c>
      <c r="U13" s="50">
        <v>1240</v>
      </c>
      <c r="V13" s="24" t="s">
        <v>53</v>
      </c>
      <c r="W13" s="24" t="s">
        <v>53</v>
      </c>
      <c r="X13" s="24" t="s">
        <v>53</v>
      </c>
      <c r="Y13" s="24" t="s">
        <v>53</v>
      </c>
      <c r="Z13" s="24"/>
      <c r="AA13" s="24" t="s">
        <v>53</v>
      </c>
      <c r="AB13" s="24">
        <f t="shared" ref="AB13:AB40" si="1">J13</f>
        <v>88</v>
      </c>
      <c r="AC13" s="24" t="s">
        <v>53</v>
      </c>
      <c r="AD13" s="51">
        <f t="shared" ref="AD13:AD20" si="2">M13+P13</f>
        <v>4559.6499999999996</v>
      </c>
      <c r="AE13" s="27" t="s">
        <v>54</v>
      </c>
      <c r="AF13" s="27" t="s">
        <v>54</v>
      </c>
      <c r="AG13" s="27" t="s">
        <v>54</v>
      </c>
      <c r="AH13" s="27" t="s">
        <v>54</v>
      </c>
      <c r="AI13" s="27" t="s">
        <v>53</v>
      </c>
      <c r="AJ13" s="27" t="s">
        <v>53</v>
      </c>
      <c r="AK13" s="29">
        <v>25.18</v>
      </c>
      <c r="AL13" s="30">
        <f>(M13+P13)*AK13</f>
        <v>114811.98699999999</v>
      </c>
      <c r="AM13" s="30">
        <f>AL13*12</f>
        <v>1377743.844</v>
      </c>
      <c r="AN13" s="30">
        <f>AL13*0.05</f>
        <v>5740.5993500000004</v>
      </c>
    </row>
    <row r="14" spans="1:40" s="52" customFormat="1" ht="15.75" customHeight="1" x14ac:dyDescent="0.2">
      <c r="A14" s="24">
        <f>A13+1</f>
        <v>2</v>
      </c>
      <c r="B14" s="53" t="s">
        <v>55</v>
      </c>
      <c r="C14" s="24">
        <v>2</v>
      </c>
      <c r="D14" s="24">
        <v>1994</v>
      </c>
      <c r="E14" s="26" t="s">
        <v>52</v>
      </c>
      <c r="F14" s="24">
        <v>5</v>
      </c>
      <c r="G14" s="24"/>
      <c r="H14" s="24">
        <v>5</v>
      </c>
      <c r="I14" s="24">
        <v>5</v>
      </c>
      <c r="J14" s="24">
        <v>75</v>
      </c>
      <c r="K14" s="24">
        <v>2</v>
      </c>
      <c r="L14" s="30">
        <f t="shared" si="0"/>
        <v>5598.7099999999991</v>
      </c>
      <c r="M14" s="30">
        <v>4734.6099999999997</v>
      </c>
      <c r="N14" s="30">
        <v>400</v>
      </c>
      <c r="O14" s="30">
        <v>307.89999999999998</v>
      </c>
      <c r="P14" s="24">
        <v>156.19999999999999</v>
      </c>
      <c r="Q14" s="24"/>
      <c r="R14" s="24"/>
      <c r="S14" s="24" t="s">
        <v>53</v>
      </c>
      <c r="T14" s="50">
        <v>4180.3</v>
      </c>
      <c r="U14" s="50">
        <v>1472.1</v>
      </c>
      <c r="V14" s="24">
        <v>755.7</v>
      </c>
      <c r="W14" s="24">
        <v>12.5</v>
      </c>
      <c r="X14" s="24">
        <v>201.8</v>
      </c>
      <c r="Y14" s="24" t="s">
        <v>53</v>
      </c>
      <c r="Z14" s="24">
        <v>1738.2</v>
      </c>
      <c r="AA14" s="24" t="s">
        <v>53</v>
      </c>
      <c r="AB14" s="24">
        <f t="shared" si="1"/>
        <v>75</v>
      </c>
      <c r="AC14" s="24" t="s">
        <v>53</v>
      </c>
      <c r="AD14" s="51">
        <f t="shared" si="2"/>
        <v>4890.8099999999995</v>
      </c>
      <c r="AE14" s="27" t="s">
        <v>54</v>
      </c>
      <c r="AF14" s="27" t="s">
        <v>54</v>
      </c>
      <c r="AG14" s="27" t="s">
        <v>54</v>
      </c>
      <c r="AH14" s="27" t="s">
        <v>54</v>
      </c>
      <c r="AI14" s="27" t="s">
        <v>53</v>
      </c>
      <c r="AJ14" s="27" t="s">
        <v>53</v>
      </c>
      <c r="AK14" s="29">
        <v>25.18</v>
      </c>
      <c r="AL14" s="30">
        <f t="shared" ref="AL14:AL40" si="3">(M14+P14)*AK14</f>
        <v>123150.59579999998</v>
      </c>
      <c r="AM14" s="30">
        <f t="shared" ref="AM14:AM40" si="4">AL14*12</f>
        <v>1477807.1495999997</v>
      </c>
      <c r="AN14" s="30">
        <f t="shared" ref="AN14:AN40" si="5">AL14*0.05</f>
        <v>6157.5297899999996</v>
      </c>
    </row>
    <row r="15" spans="1:40" s="47" customFormat="1" ht="15.75" customHeight="1" x14ac:dyDescent="0.2">
      <c r="A15" s="77">
        <f t="shared" ref="A15:A40" si="6">A14+1</f>
        <v>3</v>
      </c>
      <c r="B15" s="53" t="s">
        <v>55</v>
      </c>
      <c r="C15" s="24">
        <v>3</v>
      </c>
      <c r="D15" s="24">
        <v>1994</v>
      </c>
      <c r="E15" s="26" t="s">
        <v>52</v>
      </c>
      <c r="F15" s="24">
        <v>5</v>
      </c>
      <c r="G15" s="24"/>
      <c r="H15" s="24">
        <v>2</v>
      </c>
      <c r="I15" s="24">
        <v>2</v>
      </c>
      <c r="J15" s="24">
        <v>30</v>
      </c>
      <c r="K15" s="24"/>
      <c r="L15" s="30">
        <f t="shared" si="0"/>
        <v>2226.6</v>
      </c>
      <c r="M15" s="30">
        <v>1935.5</v>
      </c>
      <c r="N15" s="30">
        <v>165.2</v>
      </c>
      <c r="O15" s="30">
        <v>125.9</v>
      </c>
      <c r="P15" s="24"/>
      <c r="Q15" s="24"/>
      <c r="R15" s="24" t="s">
        <v>53</v>
      </c>
      <c r="S15" s="24" t="s">
        <v>54</v>
      </c>
      <c r="T15" s="50">
        <v>2669.8</v>
      </c>
      <c r="U15" s="50">
        <v>604</v>
      </c>
      <c r="V15" s="24">
        <v>807.3</v>
      </c>
      <c r="W15" s="24">
        <v>187</v>
      </c>
      <c r="X15" s="24">
        <v>98.6</v>
      </c>
      <c r="Y15" s="24">
        <v>981</v>
      </c>
      <c r="Z15" s="24" t="s">
        <v>53</v>
      </c>
      <c r="AA15" s="24" t="s">
        <v>53</v>
      </c>
      <c r="AB15" s="24">
        <f t="shared" si="1"/>
        <v>30</v>
      </c>
      <c r="AC15" s="24" t="s">
        <v>53</v>
      </c>
      <c r="AD15" s="51">
        <f t="shared" si="2"/>
        <v>1935.5</v>
      </c>
      <c r="AE15" s="27" t="s">
        <v>54</v>
      </c>
      <c r="AF15" s="27" t="s">
        <v>54</v>
      </c>
      <c r="AG15" s="27" t="s">
        <v>54</v>
      </c>
      <c r="AH15" s="27" t="s">
        <v>54</v>
      </c>
      <c r="AI15" s="27" t="s">
        <v>53</v>
      </c>
      <c r="AJ15" s="27" t="s">
        <v>53</v>
      </c>
      <c r="AK15" s="29">
        <v>25.18</v>
      </c>
      <c r="AL15" s="30">
        <f t="shared" si="3"/>
        <v>48735.89</v>
      </c>
      <c r="AM15" s="30">
        <f t="shared" si="4"/>
        <v>584830.67999999993</v>
      </c>
      <c r="AN15" s="30">
        <f t="shared" si="5"/>
        <v>2436.7945</v>
      </c>
    </row>
    <row r="16" spans="1:40" s="52" customFormat="1" ht="15.75" customHeight="1" x14ac:dyDescent="0.2">
      <c r="A16" s="77">
        <f t="shared" si="6"/>
        <v>4</v>
      </c>
      <c r="B16" s="53" t="s">
        <v>55</v>
      </c>
      <c r="C16" s="54">
        <v>4</v>
      </c>
      <c r="D16" s="24">
        <v>1996</v>
      </c>
      <c r="E16" s="26" t="s">
        <v>52</v>
      </c>
      <c r="F16" s="24">
        <v>5</v>
      </c>
      <c r="G16" s="24"/>
      <c r="H16" s="24">
        <v>5</v>
      </c>
      <c r="I16" s="24">
        <v>5</v>
      </c>
      <c r="J16" s="24">
        <v>74</v>
      </c>
      <c r="K16" s="24">
        <v>1</v>
      </c>
      <c r="L16" s="30">
        <f t="shared" si="0"/>
        <v>5558.2</v>
      </c>
      <c r="M16" s="30">
        <v>4800.7</v>
      </c>
      <c r="N16" s="30">
        <v>395.5</v>
      </c>
      <c r="O16" s="30">
        <v>294.8</v>
      </c>
      <c r="P16" s="24">
        <v>67.2</v>
      </c>
      <c r="Q16" s="24"/>
      <c r="R16" s="24" t="s">
        <v>53</v>
      </c>
      <c r="S16" s="24">
        <v>74</v>
      </c>
      <c r="T16" s="50">
        <v>6722</v>
      </c>
      <c r="U16" s="50">
        <v>1480.4</v>
      </c>
      <c r="V16" s="24">
        <v>820.2</v>
      </c>
      <c r="W16" s="24">
        <v>354.7</v>
      </c>
      <c r="X16" s="24">
        <v>173.9</v>
      </c>
      <c r="Y16" s="24">
        <v>3892.8</v>
      </c>
      <c r="Z16" s="24" t="s">
        <v>53</v>
      </c>
      <c r="AA16" s="24" t="s">
        <v>53</v>
      </c>
      <c r="AB16" s="24">
        <f t="shared" si="1"/>
        <v>74</v>
      </c>
      <c r="AC16" s="24" t="s">
        <v>53</v>
      </c>
      <c r="AD16" s="51">
        <f t="shared" si="2"/>
        <v>4867.8999999999996</v>
      </c>
      <c r="AE16" s="27" t="s">
        <v>54</v>
      </c>
      <c r="AF16" s="27" t="s">
        <v>54</v>
      </c>
      <c r="AG16" s="27" t="s">
        <v>54</v>
      </c>
      <c r="AH16" s="27" t="s">
        <v>54</v>
      </c>
      <c r="AI16" s="27" t="s">
        <v>53</v>
      </c>
      <c r="AJ16" s="27" t="s">
        <v>53</v>
      </c>
      <c r="AK16" s="29">
        <v>25.18</v>
      </c>
      <c r="AL16" s="30">
        <f t="shared" si="3"/>
        <v>122573.72199999999</v>
      </c>
      <c r="AM16" s="30">
        <f t="shared" si="4"/>
        <v>1470884.6639999999</v>
      </c>
      <c r="AN16" s="30">
        <f t="shared" si="5"/>
        <v>6128.6860999999999</v>
      </c>
    </row>
    <row r="17" spans="1:40" s="52" customFormat="1" ht="15.75" customHeight="1" x14ac:dyDescent="0.2">
      <c r="A17" s="77">
        <f t="shared" si="6"/>
        <v>5</v>
      </c>
      <c r="B17" s="53" t="s">
        <v>51</v>
      </c>
      <c r="C17" s="24">
        <v>5</v>
      </c>
      <c r="D17" s="24">
        <v>1997</v>
      </c>
      <c r="E17" s="26" t="s">
        <v>52</v>
      </c>
      <c r="F17" s="24">
        <v>5</v>
      </c>
      <c r="G17" s="24"/>
      <c r="H17" s="24">
        <v>2</v>
      </c>
      <c r="I17" s="24">
        <v>2</v>
      </c>
      <c r="J17" s="24">
        <v>30</v>
      </c>
      <c r="K17" s="24"/>
      <c r="L17" s="30">
        <f t="shared" si="0"/>
        <v>2210.8000000000002</v>
      </c>
      <c r="M17" s="30">
        <v>1918.1</v>
      </c>
      <c r="N17" s="30">
        <v>165.4</v>
      </c>
      <c r="O17" s="30">
        <v>127.3</v>
      </c>
      <c r="P17" s="24"/>
      <c r="Q17" s="24"/>
      <c r="R17" s="24" t="s">
        <v>53</v>
      </c>
      <c r="S17" s="24" t="s">
        <v>54</v>
      </c>
      <c r="T17" s="50">
        <v>1810</v>
      </c>
      <c r="U17" s="50">
        <v>601.6</v>
      </c>
      <c r="V17" s="24">
        <v>698.6</v>
      </c>
      <c r="W17" s="24">
        <v>348.7</v>
      </c>
      <c r="X17" s="24">
        <v>102.7</v>
      </c>
      <c r="Y17" s="24" t="s">
        <v>53</v>
      </c>
      <c r="Z17" s="24" t="s">
        <v>53</v>
      </c>
      <c r="AA17" s="24" t="s">
        <v>53</v>
      </c>
      <c r="AB17" s="24">
        <f t="shared" si="1"/>
        <v>30</v>
      </c>
      <c r="AC17" s="24" t="s">
        <v>53</v>
      </c>
      <c r="AD17" s="51">
        <f t="shared" si="2"/>
        <v>1918.1</v>
      </c>
      <c r="AE17" s="27" t="s">
        <v>54</v>
      </c>
      <c r="AF17" s="27" t="s">
        <v>54</v>
      </c>
      <c r="AG17" s="27" t="s">
        <v>54</v>
      </c>
      <c r="AH17" s="27" t="s">
        <v>54</v>
      </c>
      <c r="AI17" s="27" t="s">
        <v>53</v>
      </c>
      <c r="AJ17" s="27" t="s">
        <v>53</v>
      </c>
      <c r="AK17" s="29">
        <v>25.18</v>
      </c>
      <c r="AL17" s="30">
        <f t="shared" si="3"/>
        <v>48297.757999999994</v>
      </c>
      <c r="AM17" s="30">
        <f t="shared" si="4"/>
        <v>579573.0959999999</v>
      </c>
      <c r="AN17" s="30">
        <f t="shared" si="5"/>
        <v>2414.8878999999997</v>
      </c>
    </row>
    <row r="18" spans="1:40" s="52" customFormat="1" ht="15.75" customHeight="1" x14ac:dyDescent="0.2">
      <c r="A18" s="80">
        <f t="shared" si="6"/>
        <v>6</v>
      </c>
      <c r="B18" s="53" t="s">
        <v>55</v>
      </c>
      <c r="C18" s="24">
        <v>6</v>
      </c>
      <c r="D18" s="24">
        <v>2005</v>
      </c>
      <c r="E18" s="26" t="s">
        <v>56</v>
      </c>
      <c r="F18" s="24">
        <v>5</v>
      </c>
      <c r="G18" s="24"/>
      <c r="H18" s="24">
        <v>4</v>
      </c>
      <c r="I18" s="24">
        <v>4</v>
      </c>
      <c r="J18" s="24">
        <v>69</v>
      </c>
      <c r="K18" s="24">
        <v>1</v>
      </c>
      <c r="L18" s="30">
        <f t="shared" si="0"/>
        <v>6237.13</v>
      </c>
      <c r="M18" s="30">
        <v>5433.13</v>
      </c>
      <c r="N18" s="30">
        <v>395.5</v>
      </c>
      <c r="O18" s="30">
        <v>303</v>
      </c>
      <c r="P18" s="24">
        <v>105.5</v>
      </c>
      <c r="Q18" s="24"/>
      <c r="R18" s="24" t="s">
        <v>53</v>
      </c>
      <c r="S18" s="24">
        <v>1069.8</v>
      </c>
      <c r="T18" s="50" t="s">
        <v>53</v>
      </c>
      <c r="U18" s="50">
        <v>1473.6</v>
      </c>
      <c r="V18" s="24" t="s">
        <v>53</v>
      </c>
      <c r="W18" s="24" t="s">
        <v>53</v>
      </c>
      <c r="X18" s="24" t="s">
        <v>53</v>
      </c>
      <c r="Y18" s="24" t="s">
        <v>53</v>
      </c>
      <c r="Z18" s="24" t="s">
        <v>53</v>
      </c>
      <c r="AA18" s="24" t="s">
        <v>53</v>
      </c>
      <c r="AB18" s="24">
        <f t="shared" si="1"/>
        <v>69</v>
      </c>
      <c r="AC18" s="24" t="s">
        <v>53</v>
      </c>
      <c r="AD18" s="51">
        <f t="shared" si="2"/>
        <v>5538.63</v>
      </c>
      <c r="AE18" s="27" t="s">
        <v>54</v>
      </c>
      <c r="AF18" s="27" t="s">
        <v>54</v>
      </c>
      <c r="AG18" s="27" t="s">
        <v>54</v>
      </c>
      <c r="AH18" s="27" t="s">
        <v>54</v>
      </c>
      <c r="AI18" s="27" t="s">
        <v>53</v>
      </c>
      <c r="AJ18" s="27" t="s">
        <v>53</v>
      </c>
      <c r="AK18" s="29">
        <v>25.18</v>
      </c>
      <c r="AL18" s="30">
        <f t="shared" si="3"/>
        <v>139462.7034</v>
      </c>
      <c r="AM18" s="30">
        <f t="shared" si="4"/>
        <v>1673552.4408</v>
      </c>
      <c r="AN18" s="30">
        <f t="shared" si="5"/>
        <v>6973.1351700000005</v>
      </c>
    </row>
    <row r="19" spans="1:40" s="52" customFormat="1" ht="15.75" customHeight="1" x14ac:dyDescent="0.2">
      <c r="A19" s="80">
        <f t="shared" si="6"/>
        <v>7</v>
      </c>
      <c r="B19" s="53" t="s">
        <v>57</v>
      </c>
      <c r="C19" s="24">
        <v>1</v>
      </c>
      <c r="D19" s="24">
        <v>2007</v>
      </c>
      <c r="E19" s="26" t="s">
        <v>58</v>
      </c>
      <c r="F19" s="24">
        <v>7</v>
      </c>
      <c r="G19" s="24">
        <v>1</v>
      </c>
      <c r="H19" s="24">
        <v>1</v>
      </c>
      <c r="I19" s="24">
        <v>1</v>
      </c>
      <c r="J19" s="24">
        <v>26</v>
      </c>
      <c r="K19" s="24"/>
      <c r="L19" s="30">
        <f>M19+N19+O19</f>
        <v>2224.5</v>
      </c>
      <c r="M19" s="30">
        <v>1738.2</v>
      </c>
      <c r="N19" s="30">
        <v>222.4</v>
      </c>
      <c r="O19" s="30">
        <v>263.89999999999998</v>
      </c>
      <c r="P19" s="39"/>
      <c r="Q19" s="39"/>
      <c r="R19" s="39"/>
      <c r="S19" s="39">
        <v>311.2</v>
      </c>
      <c r="T19" s="39"/>
      <c r="U19" s="39"/>
      <c r="V19" s="39"/>
      <c r="W19" s="39"/>
      <c r="X19" s="39"/>
      <c r="Y19" s="39"/>
      <c r="Z19" s="39"/>
      <c r="AA19" s="39"/>
      <c r="AB19" s="24">
        <f t="shared" si="1"/>
        <v>26</v>
      </c>
      <c r="AC19" s="39"/>
      <c r="AD19" s="51">
        <f t="shared" si="2"/>
        <v>1738.2</v>
      </c>
      <c r="AE19" s="27" t="s">
        <v>54</v>
      </c>
      <c r="AF19" s="27" t="s">
        <v>54</v>
      </c>
      <c r="AG19" s="27" t="s">
        <v>54</v>
      </c>
      <c r="AH19" s="27" t="s">
        <v>54</v>
      </c>
      <c r="AI19" s="27" t="s">
        <v>53</v>
      </c>
      <c r="AJ19" s="27" t="s">
        <v>53</v>
      </c>
      <c r="AK19" s="29">
        <v>29.12</v>
      </c>
      <c r="AL19" s="30">
        <f t="shared" si="3"/>
        <v>50616.384000000005</v>
      </c>
      <c r="AM19" s="30">
        <f t="shared" si="4"/>
        <v>607396.60800000001</v>
      </c>
      <c r="AN19" s="30">
        <f t="shared" si="5"/>
        <v>2530.8192000000004</v>
      </c>
    </row>
    <row r="20" spans="1:40" s="52" customFormat="1" ht="15.75" customHeight="1" x14ac:dyDescent="0.2">
      <c r="A20" s="80">
        <f t="shared" si="6"/>
        <v>8</v>
      </c>
      <c r="B20" s="53" t="s">
        <v>57</v>
      </c>
      <c r="C20" s="24" t="s">
        <v>59</v>
      </c>
      <c r="D20" s="24">
        <v>2007</v>
      </c>
      <c r="E20" s="26" t="s">
        <v>58</v>
      </c>
      <c r="F20" s="24">
        <v>5</v>
      </c>
      <c r="G20" s="24"/>
      <c r="H20" s="24">
        <v>2</v>
      </c>
      <c r="I20" s="24">
        <v>2</v>
      </c>
      <c r="J20" s="24">
        <v>30</v>
      </c>
      <c r="K20" s="24"/>
      <c r="L20" s="30">
        <f>M20+N20+O20+Q20</f>
        <v>2647.7999999999997</v>
      </c>
      <c r="M20" s="30">
        <v>1872.9</v>
      </c>
      <c r="N20" s="30">
        <v>116.6</v>
      </c>
      <c r="O20" s="30">
        <v>258.2</v>
      </c>
      <c r="P20" s="39"/>
      <c r="Q20" s="39">
        <v>400.1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24">
        <f t="shared" si="1"/>
        <v>30</v>
      </c>
      <c r="AC20" s="39"/>
      <c r="AD20" s="51">
        <f t="shared" si="2"/>
        <v>1872.9</v>
      </c>
      <c r="AE20" s="27" t="s">
        <v>54</v>
      </c>
      <c r="AF20" s="27" t="s">
        <v>54</v>
      </c>
      <c r="AG20" s="27" t="s">
        <v>54</v>
      </c>
      <c r="AH20" s="27" t="s">
        <v>54</v>
      </c>
      <c r="AI20" s="27" t="s">
        <v>53</v>
      </c>
      <c r="AJ20" s="27" t="s">
        <v>53</v>
      </c>
      <c r="AK20" s="29">
        <v>25.18</v>
      </c>
      <c r="AL20" s="30">
        <f t="shared" si="3"/>
        <v>47159.622000000003</v>
      </c>
      <c r="AM20" s="30">
        <f t="shared" si="4"/>
        <v>565915.46400000004</v>
      </c>
      <c r="AN20" s="30">
        <f t="shared" si="5"/>
        <v>2357.9811000000004</v>
      </c>
    </row>
    <row r="21" spans="1:40" s="52" customFormat="1" ht="15.75" customHeight="1" x14ac:dyDescent="0.2">
      <c r="A21" s="80">
        <f t="shared" si="6"/>
        <v>9</v>
      </c>
      <c r="B21" s="53" t="s">
        <v>60</v>
      </c>
      <c r="C21" s="24">
        <v>3</v>
      </c>
      <c r="D21" s="24">
        <v>2002</v>
      </c>
      <c r="E21" s="26" t="s">
        <v>56</v>
      </c>
      <c r="F21" s="24">
        <v>5</v>
      </c>
      <c r="G21" s="24"/>
      <c r="H21" s="24">
        <v>5</v>
      </c>
      <c r="I21" s="24">
        <v>5</v>
      </c>
      <c r="J21" s="24">
        <v>75</v>
      </c>
      <c r="K21" s="24" t="s">
        <v>106</v>
      </c>
      <c r="L21" s="30">
        <f>M21+N21+O21+P21</f>
        <v>5516.8</v>
      </c>
      <c r="M21" s="30">
        <v>4773.8</v>
      </c>
      <c r="N21" s="30">
        <v>420</v>
      </c>
      <c r="O21" s="30">
        <v>323</v>
      </c>
      <c r="P21" s="24"/>
      <c r="Q21" s="24"/>
      <c r="R21" s="24" t="s">
        <v>53</v>
      </c>
      <c r="S21" s="24">
        <v>971.3</v>
      </c>
      <c r="T21" s="50">
        <v>6038.6</v>
      </c>
      <c r="U21" s="50">
        <v>1409.4</v>
      </c>
      <c r="V21" s="24">
        <v>1708.92</v>
      </c>
      <c r="W21" s="24" t="s">
        <v>53</v>
      </c>
      <c r="X21" s="24" t="s">
        <v>53</v>
      </c>
      <c r="Y21" s="24">
        <v>2920.25</v>
      </c>
      <c r="Z21" s="24" t="s">
        <v>53</v>
      </c>
      <c r="AA21" s="24" t="s">
        <v>53</v>
      </c>
      <c r="AB21" s="24">
        <f t="shared" si="1"/>
        <v>75</v>
      </c>
      <c r="AC21" s="24" t="s">
        <v>53</v>
      </c>
      <c r="AD21" s="51">
        <f t="shared" ref="AD21:AD40" si="7">M21+P21</f>
        <v>4773.8</v>
      </c>
      <c r="AE21" s="27" t="s">
        <v>54</v>
      </c>
      <c r="AF21" s="27" t="s">
        <v>54</v>
      </c>
      <c r="AG21" s="27" t="s">
        <v>54</v>
      </c>
      <c r="AH21" s="27" t="s">
        <v>54</v>
      </c>
      <c r="AI21" s="27" t="s">
        <v>53</v>
      </c>
      <c r="AJ21" s="27" t="s">
        <v>53</v>
      </c>
      <c r="AK21" s="29">
        <v>25.18</v>
      </c>
      <c r="AL21" s="30">
        <f t="shared" si="3"/>
        <v>120204.284</v>
      </c>
      <c r="AM21" s="30">
        <f t="shared" si="4"/>
        <v>1442451.4080000001</v>
      </c>
      <c r="AN21" s="30">
        <f t="shared" si="5"/>
        <v>6010.2142000000003</v>
      </c>
    </row>
    <row r="22" spans="1:40" s="52" customFormat="1" ht="15.75" customHeight="1" x14ac:dyDescent="0.2">
      <c r="A22" s="80">
        <f t="shared" si="6"/>
        <v>10</v>
      </c>
      <c r="B22" s="53" t="s">
        <v>60</v>
      </c>
      <c r="C22" s="24">
        <v>5</v>
      </c>
      <c r="D22" s="24">
        <v>2006</v>
      </c>
      <c r="E22" s="26" t="s">
        <v>56</v>
      </c>
      <c r="F22" s="24">
        <v>7</v>
      </c>
      <c r="G22" s="24">
        <v>1</v>
      </c>
      <c r="H22" s="24">
        <v>2</v>
      </c>
      <c r="I22" s="24">
        <v>1</v>
      </c>
      <c r="J22" s="24">
        <v>26</v>
      </c>
      <c r="K22" s="24"/>
      <c r="L22" s="30">
        <f t="shared" ref="L22:L40" si="8">M22+N22+O22+P22+Q22+R22</f>
        <v>2551.3100000000004</v>
      </c>
      <c r="M22" s="30">
        <v>1612.81</v>
      </c>
      <c r="N22" s="30">
        <v>323.7</v>
      </c>
      <c r="O22" s="30">
        <v>293</v>
      </c>
      <c r="P22" s="24"/>
      <c r="Q22" s="24">
        <v>318.3</v>
      </c>
      <c r="R22" s="24">
        <v>3.5</v>
      </c>
      <c r="S22" s="24">
        <v>313.2</v>
      </c>
      <c r="T22" s="24"/>
      <c r="U22" s="24">
        <v>466.7</v>
      </c>
      <c r="V22" s="24"/>
      <c r="W22" s="24"/>
      <c r="X22" s="24"/>
      <c r="Y22" s="24"/>
      <c r="Z22" s="24"/>
      <c r="AA22" s="24"/>
      <c r="AB22" s="24">
        <f t="shared" si="1"/>
        <v>26</v>
      </c>
      <c r="AC22" s="37"/>
      <c r="AD22" s="51">
        <f t="shared" si="7"/>
        <v>1612.81</v>
      </c>
      <c r="AE22" s="27" t="s">
        <v>54</v>
      </c>
      <c r="AF22" s="27" t="s">
        <v>54</v>
      </c>
      <c r="AG22" s="27" t="s">
        <v>54</v>
      </c>
      <c r="AH22" s="27" t="s">
        <v>54</v>
      </c>
      <c r="AI22" s="27" t="s">
        <v>53</v>
      </c>
      <c r="AJ22" s="27" t="s">
        <v>53</v>
      </c>
      <c r="AK22" s="29">
        <v>29.12</v>
      </c>
      <c r="AL22" s="30">
        <f t="shared" si="3"/>
        <v>46965.027199999997</v>
      </c>
      <c r="AM22" s="30">
        <f t="shared" si="4"/>
        <v>563580.3263999999</v>
      </c>
      <c r="AN22" s="30">
        <f t="shared" si="5"/>
        <v>2348.2513599999997</v>
      </c>
    </row>
    <row r="23" spans="1:40" s="52" customFormat="1" ht="15.75" customHeight="1" x14ac:dyDescent="0.2">
      <c r="A23" s="80">
        <f t="shared" si="6"/>
        <v>11</v>
      </c>
      <c r="B23" s="53" t="s">
        <v>60</v>
      </c>
      <c r="C23" s="24" t="s">
        <v>62</v>
      </c>
      <c r="D23" s="24">
        <v>2006</v>
      </c>
      <c r="E23" s="26" t="s">
        <v>63</v>
      </c>
      <c r="F23" s="24">
        <v>5</v>
      </c>
      <c r="G23" s="24"/>
      <c r="H23" s="24">
        <v>2</v>
      </c>
      <c r="I23" s="24">
        <v>2</v>
      </c>
      <c r="J23" s="24">
        <v>30</v>
      </c>
      <c r="K23" s="24"/>
      <c r="L23" s="30">
        <f t="shared" si="8"/>
        <v>2251.9499999999998</v>
      </c>
      <c r="M23" s="30">
        <v>1874.15</v>
      </c>
      <c r="N23" s="30">
        <v>116.8</v>
      </c>
      <c r="O23" s="30">
        <v>261</v>
      </c>
      <c r="P23" s="24"/>
      <c r="Q23" s="24"/>
      <c r="R23" s="24"/>
      <c r="S23" s="24">
        <v>401.2</v>
      </c>
      <c r="T23" s="50">
        <v>1890</v>
      </c>
      <c r="U23" s="50">
        <v>605.4</v>
      </c>
      <c r="V23" s="24">
        <v>645</v>
      </c>
      <c r="W23" s="24">
        <v>815</v>
      </c>
      <c r="X23" s="24"/>
      <c r="Y23" s="24"/>
      <c r="Z23" s="24"/>
      <c r="AA23" s="24">
        <v>192</v>
      </c>
      <c r="AB23" s="24">
        <f t="shared" si="1"/>
        <v>30</v>
      </c>
      <c r="AC23" s="24"/>
      <c r="AD23" s="51">
        <f t="shared" si="7"/>
        <v>1874.15</v>
      </c>
      <c r="AE23" s="27" t="s">
        <v>54</v>
      </c>
      <c r="AF23" s="27" t="s">
        <v>54</v>
      </c>
      <c r="AG23" s="27" t="s">
        <v>54</v>
      </c>
      <c r="AH23" s="27" t="s">
        <v>54</v>
      </c>
      <c r="AI23" s="27" t="s">
        <v>53</v>
      </c>
      <c r="AJ23" s="27" t="s">
        <v>53</v>
      </c>
      <c r="AK23" s="29">
        <v>25.18</v>
      </c>
      <c r="AL23" s="30">
        <f t="shared" si="3"/>
        <v>47191.097000000002</v>
      </c>
      <c r="AM23" s="30">
        <f t="shared" si="4"/>
        <v>566293.16399999999</v>
      </c>
      <c r="AN23" s="30">
        <f t="shared" si="5"/>
        <v>2359.55485</v>
      </c>
    </row>
    <row r="24" spans="1:40" s="52" customFormat="1" ht="15.75" customHeight="1" x14ac:dyDescent="0.2">
      <c r="A24" s="80">
        <f t="shared" si="6"/>
        <v>12</v>
      </c>
      <c r="B24" s="53" t="s">
        <v>60</v>
      </c>
      <c r="C24" s="24">
        <v>7</v>
      </c>
      <c r="D24" s="24">
        <v>2004</v>
      </c>
      <c r="E24" s="26" t="s">
        <v>63</v>
      </c>
      <c r="F24" s="24">
        <v>5</v>
      </c>
      <c r="G24" s="24"/>
      <c r="H24" s="24">
        <v>5</v>
      </c>
      <c r="I24" s="24">
        <v>5</v>
      </c>
      <c r="J24" s="24">
        <v>75</v>
      </c>
      <c r="K24" s="24"/>
      <c r="L24" s="30">
        <f t="shared" si="8"/>
        <v>5502.84</v>
      </c>
      <c r="M24" s="30">
        <v>4748.54</v>
      </c>
      <c r="N24" s="30">
        <v>425.5</v>
      </c>
      <c r="O24" s="30">
        <v>328.8</v>
      </c>
      <c r="P24" s="24"/>
      <c r="Q24" s="24"/>
      <c r="R24" s="24"/>
      <c r="S24" s="24">
        <v>1048.8</v>
      </c>
      <c r="T24" s="50">
        <v>7590</v>
      </c>
      <c r="U24" s="50">
        <v>1467.4</v>
      </c>
      <c r="V24" s="24">
        <v>1277</v>
      </c>
      <c r="W24" s="24">
        <v>377</v>
      </c>
      <c r="X24" s="24">
        <v>217</v>
      </c>
      <c r="Y24" s="24">
        <v>1930.5</v>
      </c>
      <c r="Z24" s="24">
        <v>2320</v>
      </c>
      <c r="AA24" s="24"/>
      <c r="AB24" s="24">
        <f t="shared" si="1"/>
        <v>75</v>
      </c>
      <c r="AC24" s="24"/>
      <c r="AD24" s="51">
        <f t="shared" si="7"/>
        <v>4748.54</v>
      </c>
      <c r="AE24" s="27" t="s">
        <v>54</v>
      </c>
      <c r="AF24" s="27" t="s">
        <v>54</v>
      </c>
      <c r="AG24" s="27" t="s">
        <v>54</v>
      </c>
      <c r="AH24" s="27" t="s">
        <v>54</v>
      </c>
      <c r="AI24" s="27" t="s">
        <v>53</v>
      </c>
      <c r="AJ24" s="27" t="s">
        <v>53</v>
      </c>
      <c r="AK24" s="29">
        <v>25.18</v>
      </c>
      <c r="AL24" s="30">
        <f t="shared" si="3"/>
        <v>119568.2372</v>
      </c>
      <c r="AM24" s="30">
        <f t="shared" si="4"/>
        <v>1434818.8464000002</v>
      </c>
      <c r="AN24" s="30">
        <f t="shared" si="5"/>
        <v>5978.4118600000002</v>
      </c>
    </row>
    <row r="25" spans="1:40" s="52" customFormat="1" ht="15.75" customHeight="1" x14ac:dyDescent="0.2">
      <c r="A25" s="80">
        <f t="shared" si="6"/>
        <v>13</v>
      </c>
      <c r="B25" s="53" t="s">
        <v>60</v>
      </c>
      <c r="C25" s="24">
        <v>9</v>
      </c>
      <c r="D25" s="24">
        <v>2004</v>
      </c>
      <c r="E25" s="26" t="s">
        <v>56</v>
      </c>
      <c r="F25" s="24">
        <v>7</v>
      </c>
      <c r="G25" s="24">
        <v>1</v>
      </c>
      <c r="H25" s="24">
        <v>2</v>
      </c>
      <c r="I25" s="24">
        <v>1</v>
      </c>
      <c r="J25" s="24">
        <v>22</v>
      </c>
      <c r="K25" s="24" t="s">
        <v>106</v>
      </c>
      <c r="L25" s="30">
        <f t="shared" si="8"/>
        <v>2447.86</v>
      </c>
      <c r="M25" s="30">
        <v>1419.66</v>
      </c>
      <c r="N25" s="30">
        <v>323.10000000000002</v>
      </c>
      <c r="O25" s="30">
        <v>122</v>
      </c>
      <c r="P25" s="24">
        <v>257.2</v>
      </c>
      <c r="Q25" s="24">
        <v>325.89999999999998</v>
      </c>
      <c r="R25" s="24"/>
      <c r="S25" s="24">
        <v>309.3</v>
      </c>
      <c r="T25" s="50"/>
      <c r="U25" s="50">
        <v>565.5</v>
      </c>
      <c r="V25" s="24"/>
      <c r="W25" s="24"/>
      <c r="X25" s="24"/>
      <c r="Y25" s="24"/>
      <c r="Z25" s="24"/>
      <c r="AA25" s="24"/>
      <c r="AB25" s="24">
        <f t="shared" si="1"/>
        <v>22</v>
      </c>
      <c r="AC25" s="24"/>
      <c r="AD25" s="51">
        <f t="shared" si="7"/>
        <v>1676.8600000000001</v>
      </c>
      <c r="AE25" s="27" t="s">
        <v>54</v>
      </c>
      <c r="AF25" s="27" t="s">
        <v>54</v>
      </c>
      <c r="AG25" s="27" t="s">
        <v>54</v>
      </c>
      <c r="AH25" s="27" t="s">
        <v>54</v>
      </c>
      <c r="AI25" s="27" t="s">
        <v>53</v>
      </c>
      <c r="AJ25" s="27" t="s">
        <v>53</v>
      </c>
      <c r="AK25" s="29">
        <v>29.12</v>
      </c>
      <c r="AL25" s="30">
        <f t="shared" si="3"/>
        <v>48830.163200000003</v>
      </c>
      <c r="AM25" s="30">
        <f t="shared" si="4"/>
        <v>585961.9584</v>
      </c>
      <c r="AN25" s="30">
        <f t="shared" si="5"/>
        <v>2441.5081600000003</v>
      </c>
    </row>
    <row r="26" spans="1:40" s="52" customFormat="1" ht="15.75" customHeight="1" x14ac:dyDescent="0.2">
      <c r="A26" s="80">
        <f t="shared" si="6"/>
        <v>14</v>
      </c>
      <c r="B26" s="53" t="s">
        <v>60</v>
      </c>
      <c r="C26" s="24" t="s">
        <v>64</v>
      </c>
      <c r="D26" s="24">
        <v>2004</v>
      </c>
      <c r="E26" s="26" t="s">
        <v>65</v>
      </c>
      <c r="F26" s="24">
        <v>5</v>
      </c>
      <c r="G26" s="24"/>
      <c r="H26" s="24">
        <v>2</v>
      </c>
      <c r="I26" s="24">
        <v>2</v>
      </c>
      <c r="J26" s="24">
        <v>24</v>
      </c>
      <c r="K26" s="24" t="s">
        <v>106</v>
      </c>
      <c r="L26" s="30">
        <f t="shared" si="8"/>
        <v>2171.6</v>
      </c>
      <c r="M26" s="30">
        <v>1546.2</v>
      </c>
      <c r="N26" s="30">
        <v>146.6</v>
      </c>
      <c r="O26" s="30">
        <v>103.9</v>
      </c>
      <c r="P26" s="24">
        <v>374.9</v>
      </c>
      <c r="Q26" s="24"/>
      <c r="R26" s="24"/>
      <c r="S26" s="24">
        <v>414.6</v>
      </c>
      <c r="T26" s="50"/>
      <c r="U26" s="50">
        <v>424.5</v>
      </c>
      <c r="V26" s="24"/>
      <c r="W26" s="24"/>
      <c r="X26" s="24"/>
      <c r="Y26" s="24"/>
      <c r="Z26" s="24"/>
      <c r="AA26" s="24"/>
      <c r="AB26" s="24">
        <f t="shared" si="1"/>
        <v>24</v>
      </c>
      <c r="AC26" s="24"/>
      <c r="AD26" s="51">
        <f t="shared" si="7"/>
        <v>1921.1</v>
      </c>
      <c r="AE26" s="27" t="s">
        <v>54</v>
      </c>
      <c r="AF26" s="27" t="s">
        <v>54</v>
      </c>
      <c r="AG26" s="27" t="s">
        <v>54</v>
      </c>
      <c r="AH26" s="27" t="s">
        <v>54</v>
      </c>
      <c r="AI26" s="27" t="s">
        <v>53</v>
      </c>
      <c r="AJ26" s="27" t="s">
        <v>53</v>
      </c>
      <c r="AK26" s="29">
        <v>25.18</v>
      </c>
      <c r="AL26" s="30">
        <f t="shared" si="3"/>
        <v>48373.297999999995</v>
      </c>
      <c r="AM26" s="30">
        <f t="shared" si="4"/>
        <v>580479.57599999988</v>
      </c>
      <c r="AN26" s="30">
        <f t="shared" si="5"/>
        <v>2418.6648999999998</v>
      </c>
    </row>
    <row r="27" spans="1:40" s="52" customFormat="1" ht="15.75" customHeight="1" x14ac:dyDescent="0.2">
      <c r="A27" s="80">
        <f t="shared" si="6"/>
        <v>15</v>
      </c>
      <c r="B27" s="53" t="s">
        <v>60</v>
      </c>
      <c r="C27" s="24">
        <v>11</v>
      </c>
      <c r="D27" s="24">
        <v>2006</v>
      </c>
      <c r="E27" s="26" t="s">
        <v>63</v>
      </c>
      <c r="F27" s="24">
        <v>7</v>
      </c>
      <c r="G27" s="24">
        <v>3</v>
      </c>
      <c r="H27" s="24">
        <v>3</v>
      </c>
      <c r="I27" s="24">
        <v>3</v>
      </c>
      <c r="J27" s="24">
        <v>63</v>
      </c>
      <c r="K27" s="24"/>
      <c r="L27" s="30">
        <f t="shared" si="8"/>
        <v>4555.5700000000006</v>
      </c>
      <c r="M27" s="30">
        <v>3716.37</v>
      </c>
      <c r="N27" s="30">
        <v>521.6</v>
      </c>
      <c r="O27" s="30">
        <v>317.60000000000002</v>
      </c>
      <c r="P27" s="24"/>
      <c r="Q27" s="24"/>
      <c r="R27" s="24"/>
      <c r="S27" s="24">
        <v>608.20000000000005</v>
      </c>
      <c r="T27" s="50">
        <v>3870</v>
      </c>
      <c r="U27" s="50">
        <v>1553.1</v>
      </c>
      <c r="V27" s="24"/>
      <c r="W27" s="24"/>
      <c r="X27" s="24"/>
      <c r="Y27" s="24"/>
      <c r="Z27" s="24"/>
      <c r="AA27" s="24"/>
      <c r="AB27" s="24">
        <f t="shared" si="1"/>
        <v>63</v>
      </c>
      <c r="AC27" s="24" t="s">
        <v>53</v>
      </c>
      <c r="AD27" s="51">
        <f t="shared" si="7"/>
        <v>3716.37</v>
      </c>
      <c r="AE27" s="27" t="s">
        <v>54</v>
      </c>
      <c r="AF27" s="27" t="s">
        <v>54</v>
      </c>
      <c r="AG27" s="27" t="s">
        <v>54</v>
      </c>
      <c r="AH27" s="27" t="s">
        <v>54</v>
      </c>
      <c r="AI27" s="27" t="s">
        <v>53</v>
      </c>
      <c r="AJ27" s="27" t="s">
        <v>53</v>
      </c>
      <c r="AK27" s="29">
        <v>29.12</v>
      </c>
      <c r="AL27" s="30">
        <f t="shared" si="3"/>
        <v>108220.69440000001</v>
      </c>
      <c r="AM27" s="30">
        <f t="shared" si="4"/>
        <v>1298648.3328</v>
      </c>
      <c r="AN27" s="30">
        <f t="shared" si="5"/>
        <v>5411.0347200000006</v>
      </c>
    </row>
    <row r="28" spans="1:40" s="52" customFormat="1" ht="15.75" customHeight="1" x14ac:dyDescent="0.2">
      <c r="A28" s="80">
        <f t="shared" si="6"/>
        <v>16</v>
      </c>
      <c r="B28" s="53" t="s">
        <v>66</v>
      </c>
      <c r="C28" s="24">
        <v>1</v>
      </c>
      <c r="D28" s="24">
        <v>1991</v>
      </c>
      <c r="E28" s="26" t="s">
        <v>67</v>
      </c>
      <c r="F28" s="24">
        <v>5</v>
      </c>
      <c r="G28" s="24"/>
      <c r="H28" s="24">
        <v>4</v>
      </c>
      <c r="I28" s="24">
        <v>4</v>
      </c>
      <c r="J28" s="24">
        <v>68</v>
      </c>
      <c r="K28" s="24"/>
      <c r="L28" s="30">
        <f t="shared" si="8"/>
        <v>3848.4</v>
      </c>
      <c r="M28" s="30">
        <v>3177.8</v>
      </c>
      <c r="N28" s="30">
        <v>553</v>
      </c>
      <c r="O28" s="30">
        <v>117.6</v>
      </c>
      <c r="P28" s="24"/>
      <c r="Q28" s="24"/>
      <c r="R28" s="24"/>
      <c r="S28" s="24" t="s">
        <v>53</v>
      </c>
      <c r="T28" s="50">
        <v>2521</v>
      </c>
      <c r="U28" s="50">
        <v>851.7</v>
      </c>
      <c r="V28" s="24" t="s">
        <v>53</v>
      </c>
      <c r="W28" s="24" t="s">
        <v>53</v>
      </c>
      <c r="X28" s="24" t="s">
        <v>53</v>
      </c>
      <c r="Y28" s="24">
        <v>1669.3</v>
      </c>
      <c r="Z28" s="24" t="s">
        <v>53</v>
      </c>
      <c r="AA28" s="24" t="s">
        <v>53</v>
      </c>
      <c r="AB28" s="24">
        <f t="shared" si="1"/>
        <v>68</v>
      </c>
      <c r="AC28" s="24" t="s">
        <v>53</v>
      </c>
      <c r="AD28" s="51">
        <f t="shared" si="7"/>
        <v>3177.8</v>
      </c>
      <c r="AE28" s="27" t="s">
        <v>54</v>
      </c>
      <c r="AF28" s="27" t="s">
        <v>54</v>
      </c>
      <c r="AG28" s="27" t="s">
        <v>54</v>
      </c>
      <c r="AH28" s="27" t="s">
        <v>54</v>
      </c>
      <c r="AI28" s="27" t="s">
        <v>53</v>
      </c>
      <c r="AJ28" s="27" t="s">
        <v>53</v>
      </c>
      <c r="AK28" s="29">
        <v>25.18</v>
      </c>
      <c r="AL28" s="30">
        <f t="shared" si="3"/>
        <v>80017.004000000001</v>
      </c>
      <c r="AM28" s="30">
        <f t="shared" si="4"/>
        <v>960204.04799999995</v>
      </c>
      <c r="AN28" s="30">
        <f t="shared" si="5"/>
        <v>4000.8502000000003</v>
      </c>
    </row>
    <row r="29" spans="1:40" s="52" customFormat="1" ht="15.75" customHeight="1" x14ac:dyDescent="0.2">
      <c r="A29" s="80">
        <f t="shared" si="6"/>
        <v>17</v>
      </c>
      <c r="B29" s="53" t="s">
        <v>68</v>
      </c>
      <c r="C29" s="24">
        <v>2</v>
      </c>
      <c r="D29" s="24">
        <v>1995</v>
      </c>
      <c r="E29" s="26" t="s">
        <v>67</v>
      </c>
      <c r="F29" s="24">
        <v>4</v>
      </c>
      <c r="G29" s="24"/>
      <c r="H29" s="24">
        <v>2</v>
      </c>
      <c r="I29" s="24">
        <v>2</v>
      </c>
      <c r="J29" s="24">
        <v>22</v>
      </c>
      <c r="K29" s="24"/>
      <c r="L29" s="30">
        <f t="shared" si="8"/>
        <v>1785.3</v>
      </c>
      <c r="M29" s="30">
        <v>1515.5</v>
      </c>
      <c r="N29" s="30">
        <v>208.2</v>
      </c>
      <c r="O29" s="30">
        <v>61.6</v>
      </c>
      <c r="P29" s="24"/>
      <c r="Q29" s="24"/>
      <c r="R29" s="24"/>
      <c r="S29" s="24" t="s">
        <v>54</v>
      </c>
      <c r="T29" s="50">
        <v>1800</v>
      </c>
      <c r="U29" s="50">
        <v>531.79999999999995</v>
      </c>
      <c r="V29" s="24" t="s">
        <v>53</v>
      </c>
      <c r="W29" s="24"/>
      <c r="X29" s="24"/>
      <c r="Y29" s="24">
        <v>1268.2</v>
      </c>
      <c r="Z29" s="24" t="s">
        <v>53</v>
      </c>
      <c r="AA29" s="24" t="s">
        <v>53</v>
      </c>
      <c r="AB29" s="24">
        <f t="shared" si="1"/>
        <v>22</v>
      </c>
      <c r="AC29" s="24" t="s">
        <v>53</v>
      </c>
      <c r="AD29" s="51">
        <f t="shared" si="7"/>
        <v>1515.5</v>
      </c>
      <c r="AE29" s="27" t="s">
        <v>54</v>
      </c>
      <c r="AF29" s="27" t="s">
        <v>54</v>
      </c>
      <c r="AG29" s="27" t="s">
        <v>54</v>
      </c>
      <c r="AH29" s="27" t="s">
        <v>54</v>
      </c>
      <c r="AI29" s="27" t="s">
        <v>53</v>
      </c>
      <c r="AJ29" s="27" t="s">
        <v>53</v>
      </c>
      <c r="AK29" s="29">
        <v>25.18</v>
      </c>
      <c r="AL29" s="30">
        <f t="shared" si="3"/>
        <v>38160.29</v>
      </c>
      <c r="AM29" s="30">
        <f t="shared" si="4"/>
        <v>457923.48</v>
      </c>
      <c r="AN29" s="30">
        <f t="shared" si="5"/>
        <v>1908.0145000000002</v>
      </c>
    </row>
    <row r="30" spans="1:40" s="52" customFormat="1" ht="15.75" customHeight="1" x14ac:dyDescent="0.2">
      <c r="A30" s="80">
        <f t="shared" si="6"/>
        <v>18</v>
      </c>
      <c r="B30" s="53" t="s">
        <v>68</v>
      </c>
      <c r="C30" s="24">
        <v>3</v>
      </c>
      <c r="D30" s="24">
        <v>1993</v>
      </c>
      <c r="E30" s="26" t="s">
        <v>67</v>
      </c>
      <c r="F30" s="24">
        <v>5</v>
      </c>
      <c r="G30" s="24"/>
      <c r="H30" s="24">
        <v>3</v>
      </c>
      <c r="I30" s="24">
        <v>3</v>
      </c>
      <c r="J30" s="24">
        <v>45</v>
      </c>
      <c r="K30" s="24"/>
      <c r="L30" s="30">
        <f t="shared" si="8"/>
        <v>3309.55</v>
      </c>
      <c r="M30" s="30">
        <v>2880.55</v>
      </c>
      <c r="N30" s="30">
        <v>239.4</v>
      </c>
      <c r="O30" s="30">
        <v>189.6</v>
      </c>
      <c r="P30" s="24"/>
      <c r="Q30" s="24"/>
      <c r="R30" s="24"/>
      <c r="S30" s="24" t="s">
        <v>54</v>
      </c>
      <c r="T30" s="50">
        <v>3418.7</v>
      </c>
      <c r="U30" s="50">
        <v>891.1</v>
      </c>
      <c r="V30" s="24" t="s">
        <v>53</v>
      </c>
      <c r="W30" s="24">
        <v>406.2</v>
      </c>
      <c r="X30" s="24">
        <v>94.9</v>
      </c>
      <c r="Y30" s="24" t="s">
        <v>53</v>
      </c>
      <c r="Z30" s="24">
        <v>2153.4</v>
      </c>
      <c r="AA30" s="24" t="s">
        <v>53</v>
      </c>
      <c r="AB30" s="24">
        <f t="shared" si="1"/>
        <v>45</v>
      </c>
      <c r="AC30" s="24" t="s">
        <v>53</v>
      </c>
      <c r="AD30" s="51">
        <f t="shared" si="7"/>
        <v>2880.55</v>
      </c>
      <c r="AE30" s="27" t="s">
        <v>54</v>
      </c>
      <c r="AF30" s="27" t="s">
        <v>54</v>
      </c>
      <c r="AG30" s="27" t="s">
        <v>54</v>
      </c>
      <c r="AH30" s="27" t="s">
        <v>54</v>
      </c>
      <c r="AI30" s="27" t="s">
        <v>53</v>
      </c>
      <c r="AJ30" s="27" t="s">
        <v>53</v>
      </c>
      <c r="AK30" s="29">
        <v>25.18</v>
      </c>
      <c r="AL30" s="30">
        <f t="shared" si="3"/>
        <v>72532.249000000011</v>
      </c>
      <c r="AM30" s="30">
        <f t="shared" si="4"/>
        <v>870386.98800000013</v>
      </c>
      <c r="AN30" s="30">
        <f t="shared" si="5"/>
        <v>3626.6124500000005</v>
      </c>
    </row>
    <row r="31" spans="1:40" s="52" customFormat="1" ht="15.75" customHeight="1" x14ac:dyDescent="0.2">
      <c r="A31" s="80">
        <f t="shared" si="6"/>
        <v>19</v>
      </c>
      <c r="B31" s="53" t="s">
        <v>68</v>
      </c>
      <c r="C31" s="24">
        <v>4</v>
      </c>
      <c r="D31" s="24">
        <v>1994</v>
      </c>
      <c r="E31" s="26" t="s">
        <v>67</v>
      </c>
      <c r="F31" s="24">
        <v>5</v>
      </c>
      <c r="G31" s="24"/>
      <c r="H31" s="24">
        <v>3</v>
      </c>
      <c r="I31" s="24">
        <v>3</v>
      </c>
      <c r="J31" s="24">
        <v>45</v>
      </c>
      <c r="K31" s="24"/>
      <c r="L31" s="30">
        <f t="shared" si="8"/>
        <v>3405.27</v>
      </c>
      <c r="M31" s="30">
        <v>2982.67</v>
      </c>
      <c r="N31" s="30">
        <v>240.9</v>
      </c>
      <c r="O31" s="30">
        <v>181.7</v>
      </c>
      <c r="P31" s="24"/>
      <c r="Q31" s="24"/>
      <c r="R31" s="24"/>
      <c r="S31" s="24" t="s">
        <v>53</v>
      </c>
      <c r="T31" s="24">
        <v>2301.4</v>
      </c>
      <c r="U31" s="24">
        <v>887.6</v>
      </c>
      <c r="V31" s="24">
        <v>493.3</v>
      </c>
      <c r="W31" s="24">
        <v>118.6</v>
      </c>
      <c r="X31" s="24">
        <v>104.5</v>
      </c>
      <c r="Y31" s="24" t="s">
        <v>53</v>
      </c>
      <c r="Z31" s="24">
        <v>697.4</v>
      </c>
      <c r="AA31" s="24" t="s">
        <v>53</v>
      </c>
      <c r="AB31" s="24">
        <f t="shared" si="1"/>
        <v>45</v>
      </c>
      <c r="AC31" s="24" t="s">
        <v>53</v>
      </c>
      <c r="AD31" s="51">
        <f t="shared" si="7"/>
        <v>2982.67</v>
      </c>
      <c r="AE31" s="27" t="s">
        <v>54</v>
      </c>
      <c r="AF31" s="27" t="s">
        <v>54</v>
      </c>
      <c r="AG31" s="27" t="s">
        <v>54</v>
      </c>
      <c r="AH31" s="27" t="s">
        <v>54</v>
      </c>
      <c r="AI31" s="27" t="s">
        <v>53</v>
      </c>
      <c r="AJ31" s="27" t="s">
        <v>53</v>
      </c>
      <c r="AK31" s="29">
        <v>25.18</v>
      </c>
      <c r="AL31" s="30">
        <f t="shared" si="3"/>
        <v>75103.630600000004</v>
      </c>
      <c r="AM31" s="30">
        <f t="shared" si="4"/>
        <v>901243.56720000005</v>
      </c>
      <c r="AN31" s="30">
        <f t="shared" si="5"/>
        <v>3755.1815300000003</v>
      </c>
    </row>
    <row r="32" spans="1:40" s="52" customFormat="1" ht="15.75" customHeight="1" x14ac:dyDescent="0.2">
      <c r="A32" s="80">
        <f t="shared" si="6"/>
        <v>20</v>
      </c>
      <c r="B32" s="53" t="s">
        <v>68</v>
      </c>
      <c r="C32" s="24">
        <v>6</v>
      </c>
      <c r="D32" s="24">
        <v>1990</v>
      </c>
      <c r="E32" s="26" t="s">
        <v>67</v>
      </c>
      <c r="F32" s="24">
        <v>5</v>
      </c>
      <c r="G32" s="24"/>
      <c r="H32" s="24">
        <v>5</v>
      </c>
      <c r="I32" s="24">
        <v>5</v>
      </c>
      <c r="J32" s="24">
        <v>75</v>
      </c>
      <c r="K32" s="24"/>
      <c r="L32" s="30">
        <f t="shared" si="8"/>
        <v>5649.5</v>
      </c>
      <c r="M32" s="30">
        <v>4929.8</v>
      </c>
      <c r="N32" s="30">
        <v>401</v>
      </c>
      <c r="O32" s="30">
        <v>318.7</v>
      </c>
      <c r="P32" s="24"/>
      <c r="Q32" s="24"/>
      <c r="R32" s="24"/>
      <c r="S32" s="24" t="s">
        <v>53</v>
      </c>
      <c r="T32" s="50">
        <v>5817</v>
      </c>
      <c r="U32" s="50">
        <v>1455</v>
      </c>
      <c r="V32" s="24" t="s">
        <v>53</v>
      </c>
      <c r="W32" s="24"/>
      <c r="X32" s="24">
        <v>381</v>
      </c>
      <c r="Y32" s="24" t="s">
        <v>53</v>
      </c>
      <c r="Z32" s="24" t="s">
        <v>53</v>
      </c>
      <c r="AA32" s="24" t="s">
        <v>53</v>
      </c>
      <c r="AB32" s="24">
        <f t="shared" si="1"/>
        <v>75</v>
      </c>
      <c r="AC32" s="24" t="s">
        <v>53</v>
      </c>
      <c r="AD32" s="51">
        <f t="shared" si="7"/>
        <v>4929.8</v>
      </c>
      <c r="AE32" s="27" t="s">
        <v>54</v>
      </c>
      <c r="AF32" s="27" t="s">
        <v>54</v>
      </c>
      <c r="AG32" s="27" t="s">
        <v>54</v>
      </c>
      <c r="AH32" s="27" t="s">
        <v>54</v>
      </c>
      <c r="AI32" s="27" t="s">
        <v>53</v>
      </c>
      <c r="AJ32" s="27" t="s">
        <v>53</v>
      </c>
      <c r="AK32" s="29">
        <v>25.18</v>
      </c>
      <c r="AL32" s="30">
        <f t="shared" si="3"/>
        <v>124132.364</v>
      </c>
      <c r="AM32" s="30">
        <f t="shared" si="4"/>
        <v>1489588.368</v>
      </c>
      <c r="AN32" s="30">
        <f t="shared" si="5"/>
        <v>6206.6182000000008</v>
      </c>
    </row>
    <row r="33" spans="1:40" s="52" customFormat="1" ht="15.75" customHeight="1" x14ac:dyDescent="0.2">
      <c r="A33" s="80">
        <f t="shared" si="6"/>
        <v>21</v>
      </c>
      <c r="B33" s="53" t="s">
        <v>68</v>
      </c>
      <c r="C33" s="24">
        <v>8</v>
      </c>
      <c r="D33" s="24">
        <v>1995</v>
      </c>
      <c r="E33" s="26" t="s">
        <v>67</v>
      </c>
      <c r="F33" s="24">
        <v>5</v>
      </c>
      <c r="G33" s="24"/>
      <c r="H33" s="24">
        <v>3</v>
      </c>
      <c r="I33" s="24">
        <v>3</v>
      </c>
      <c r="J33" s="24">
        <v>45</v>
      </c>
      <c r="K33" s="24" t="s">
        <v>106</v>
      </c>
      <c r="L33" s="30">
        <f t="shared" si="8"/>
        <v>3358.96</v>
      </c>
      <c r="M33" s="30">
        <v>2910.96</v>
      </c>
      <c r="N33" s="30">
        <v>240</v>
      </c>
      <c r="O33" s="30">
        <v>177.4</v>
      </c>
      <c r="P33" s="24">
        <v>30.6</v>
      </c>
      <c r="Q33" s="24"/>
      <c r="R33" s="24"/>
      <c r="S33" s="24" t="s">
        <v>54</v>
      </c>
      <c r="T33" s="50">
        <v>3509.5</v>
      </c>
      <c r="U33" s="50">
        <v>952.1</v>
      </c>
      <c r="V33" s="24">
        <v>664.2</v>
      </c>
      <c r="W33" s="24">
        <v>161.80000000000001</v>
      </c>
      <c r="X33" s="24"/>
      <c r="Y33" s="24" t="s">
        <v>53</v>
      </c>
      <c r="Z33" s="24">
        <v>1589.8</v>
      </c>
      <c r="AA33" s="24" t="s">
        <v>53</v>
      </c>
      <c r="AB33" s="24">
        <f t="shared" si="1"/>
        <v>45</v>
      </c>
      <c r="AC33" s="24" t="s">
        <v>53</v>
      </c>
      <c r="AD33" s="51">
        <f t="shared" si="7"/>
        <v>2941.56</v>
      </c>
      <c r="AE33" s="27" t="s">
        <v>54</v>
      </c>
      <c r="AF33" s="27" t="s">
        <v>54</v>
      </c>
      <c r="AG33" s="27" t="s">
        <v>54</v>
      </c>
      <c r="AH33" s="27" t="s">
        <v>54</v>
      </c>
      <c r="AI33" s="27" t="s">
        <v>53</v>
      </c>
      <c r="AJ33" s="27" t="s">
        <v>53</v>
      </c>
      <c r="AK33" s="29">
        <v>25.18</v>
      </c>
      <c r="AL33" s="30">
        <f t="shared" si="3"/>
        <v>74068.480800000005</v>
      </c>
      <c r="AM33" s="30">
        <f t="shared" si="4"/>
        <v>888821.7696</v>
      </c>
      <c r="AN33" s="30">
        <f t="shared" si="5"/>
        <v>3703.4240400000003</v>
      </c>
    </row>
    <row r="34" spans="1:40" s="52" customFormat="1" ht="15.75" customHeight="1" x14ac:dyDescent="0.2">
      <c r="A34" s="80">
        <f t="shared" si="6"/>
        <v>22</v>
      </c>
      <c r="B34" s="53" t="s">
        <v>68</v>
      </c>
      <c r="C34" s="24">
        <v>10</v>
      </c>
      <c r="D34" s="24">
        <v>1995</v>
      </c>
      <c r="E34" s="26" t="s">
        <v>67</v>
      </c>
      <c r="F34" s="24">
        <v>5</v>
      </c>
      <c r="G34" s="24"/>
      <c r="H34" s="24">
        <v>5</v>
      </c>
      <c r="I34" s="24">
        <v>5</v>
      </c>
      <c r="J34" s="24">
        <v>74</v>
      </c>
      <c r="K34" s="24">
        <v>1</v>
      </c>
      <c r="L34" s="30">
        <f t="shared" si="8"/>
        <v>5562.9</v>
      </c>
      <c r="M34" s="30">
        <v>4786.1000000000004</v>
      </c>
      <c r="N34" s="30">
        <v>406.4</v>
      </c>
      <c r="O34" s="30">
        <v>315</v>
      </c>
      <c r="P34" s="24">
        <v>55.4</v>
      </c>
      <c r="Q34" s="24"/>
      <c r="R34" s="24"/>
      <c r="S34" s="24" t="s">
        <v>53</v>
      </c>
      <c r="T34" s="50">
        <v>5555.3</v>
      </c>
      <c r="U34" s="50">
        <v>1479.4</v>
      </c>
      <c r="V34" s="24">
        <v>1970.5</v>
      </c>
      <c r="W34" s="24">
        <v>510.1</v>
      </c>
      <c r="X34" s="24">
        <v>185.1</v>
      </c>
      <c r="Y34" s="24" t="s">
        <v>53</v>
      </c>
      <c r="Z34" s="24">
        <v>1410.2</v>
      </c>
      <c r="AA34" s="24" t="s">
        <v>53</v>
      </c>
      <c r="AB34" s="24">
        <f t="shared" si="1"/>
        <v>74</v>
      </c>
      <c r="AC34" s="24" t="s">
        <v>53</v>
      </c>
      <c r="AD34" s="51">
        <f t="shared" si="7"/>
        <v>4841.5</v>
      </c>
      <c r="AE34" s="27" t="s">
        <v>54</v>
      </c>
      <c r="AF34" s="27" t="s">
        <v>54</v>
      </c>
      <c r="AG34" s="27" t="s">
        <v>54</v>
      </c>
      <c r="AH34" s="27" t="s">
        <v>54</v>
      </c>
      <c r="AI34" s="27" t="s">
        <v>53</v>
      </c>
      <c r="AJ34" s="27" t="s">
        <v>53</v>
      </c>
      <c r="AK34" s="29">
        <v>25.18</v>
      </c>
      <c r="AL34" s="30">
        <f t="shared" si="3"/>
        <v>121908.97</v>
      </c>
      <c r="AM34" s="30">
        <f t="shared" si="4"/>
        <v>1462907.6400000001</v>
      </c>
      <c r="AN34" s="30">
        <f t="shared" si="5"/>
        <v>6095.4485000000004</v>
      </c>
    </row>
    <row r="35" spans="1:40" s="93" customFormat="1" ht="15.75" customHeight="1" x14ac:dyDescent="0.2">
      <c r="A35" s="80">
        <f t="shared" si="6"/>
        <v>23</v>
      </c>
      <c r="B35" s="99" t="s">
        <v>68</v>
      </c>
      <c r="C35" s="84">
        <v>14</v>
      </c>
      <c r="D35" s="84">
        <v>2011</v>
      </c>
      <c r="E35" s="88" t="s">
        <v>56</v>
      </c>
      <c r="F35" s="84">
        <v>9</v>
      </c>
      <c r="G35" s="84"/>
      <c r="H35" s="84">
        <v>4</v>
      </c>
      <c r="I35" s="84">
        <v>4</v>
      </c>
      <c r="J35" s="84">
        <v>126</v>
      </c>
      <c r="K35" s="84"/>
      <c r="L35" s="30">
        <f t="shared" si="8"/>
        <v>9657.2999999999993</v>
      </c>
      <c r="M35" s="89">
        <v>7702.9</v>
      </c>
      <c r="N35" s="89">
        <f>908.9+194.2</f>
        <v>1103.0999999999999</v>
      </c>
      <c r="O35" s="89">
        <v>705.8</v>
      </c>
      <c r="P35" s="84"/>
      <c r="Q35" s="84">
        <f>64.3+81.2</f>
        <v>145.5</v>
      </c>
      <c r="R35" s="84"/>
      <c r="S35" s="84">
        <v>1016.3</v>
      </c>
      <c r="T35" s="100"/>
      <c r="U35" s="100">
        <v>1534.7</v>
      </c>
      <c r="V35" s="84"/>
      <c r="W35" s="84"/>
      <c r="X35" s="84"/>
      <c r="Y35" s="84"/>
      <c r="Z35" s="84"/>
      <c r="AA35" s="84"/>
      <c r="AB35" s="84">
        <f t="shared" si="1"/>
        <v>126</v>
      </c>
      <c r="AC35" s="84"/>
      <c r="AD35" s="83">
        <f t="shared" si="7"/>
        <v>7702.9</v>
      </c>
      <c r="AE35" s="81" t="s">
        <v>54</v>
      </c>
      <c r="AF35" s="81" t="s">
        <v>54</v>
      </c>
      <c r="AG35" s="81" t="s">
        <v>54</v>
      </c>
      <c r="AH35" s="81" t="s">
        <v>54</v>
      </c>
      <c r="AI35" s="81" t="s">
        <v>53</v>
      </c>
      <c r="AJ35" s="81" t="s">
        <v>53</v>
      </c>
      <c r="AK35" s="29">
        <v>29.12</v>
      </c>
      <c r="AL35" s="30">
        <f t="shared" si="3"/>
        <v>224308.448</v>
      </c>
      <c r="AM35" s="30">
        <f t="shared" si="4"/>
        <v>2691701.3760000002</v>
      </c>
      <c r="AN35" s="30">
        <f t="shared" si="5"/>
        <v>11215.422400000001</v>
      </c>
    </row>
    <row r="36" spans="1:40" s="52" customFormat="1" ht="15.75" customHeight="1" x14ac:dyDescent="0.2">
      <c r="A36" s="80">
        <f t="shared" si="6"/>
        <v>24</v>
      </c>
      <c r="B36" s="53" t="s">
        <v>69</v>
      </c>
      <c r="C36" s="24">
        <v>2</v>
      </c>
      <c r="D36" s="24">
        <v>1992</v>
      </c>
      <c r="E36" s="26" t="s">
        <v>67</v>
      </c>
      <c r="F36" s="24">
        <v>5</v>
      </c>
      <c r="G36" s="24"/>
      <c r="H36" s="24">
        <v>4</v>
      </c>
      <c r="I36" s="24">
        <v>4</v>
      </c>
      <c r="J36" s="24">
        <v>56</v>
      </c>
      <c r="K36" s="24"/>
      <c r="L36" s="30">
        <f t="shared" si="8"/>
        <v>3788.8999999999996</v>
      </c>
      <c r="M36" s="30">
        <v>3233.4</v>
      </c>
      <c r="N36" s="30">
        <v>520.79999999999995</v>
      </c>
      <c r="O36" s="30">
        <v>34.700000000000003</v>
      </c>
      <c r="P36" s="24"/>
      <c r="Q36" s="24"/>
      <c r="R36" s="24"/>
      <c r="S36" s="24" t="s">
        <v>54</v>
      </c>
      <c r="T36" s="24">
        <v>2171.6</v>
      </c>
      <c r="U36" s="24">
        <v>883.1</v>
      </c>
      <c r="V36" s="24" t="s">
        <v>53</v>
      </c>
      <c r="W36" s="24">
        <v>326.60000000000002</v>
      </c>
      <c r="X36" s="24">
        <v>131.80000000000001</v>
      </c>
      <c r="Y36" s="24">
        <v>830.1</v>
      </c>
      <c r="Z36" s="24" t="s">
        <v>53</v>
      </c>
      <c r="AA36" s="24" t="s">
        <v>53</v>
      </c>
      <c r="AB36" s="24">
        <f t="shared" si="1"/>
        <v>56</v>
      </c>
      <c r="AC36" s="24" t="s">
        <v>53</v>
      </c>
      <c r="AD36" s="51">
        <f t="shared" si="7"/>
        <v>3233.4</v>
      </c>
      <c r="AE36" s="27" t="s">
        <v>54</v>
      </c>
      <c r="AF36" s="27" t="s">
        <v>54</v>
      </c>
      <c r="AG36" s="27" t="s">
        <v>54</v>
      </c>
      <c r="AH36" s="27" t="s">
        <v>54</v>
      </c>
      <c r="AI36" s="27" t="s">
        <v>53</v>
      </c>
      <c r="AJ36" s="27" t="s">
        <v>53</v>
      </c>
      <c r="AK36" s="29">
        <v>25.18</v>
      </c>
      <c r="AL36" s="30">
        <f t="shared" si="3"/>
        <v>81417.012000000002</v>
      </c>
      <c r="AM36" s="30">
        <f t="shared" si="4"/>
        <v>977004.14400000009</v>
      </c>
      <c r="AN36" s="30">
        <f t="shared" si="5"/>
        <v>4070.8506000000002</v>
      </c>
    </row>
    <row r="37" spans="1:40" s="52" customFormat="1" ht="15.75" customHeight="1" x14ac:dyDescent="0.2">
      <c r="A37" s="80">
        <f t="shared" si="6"/>
        <v>25</v>
      </c>
      <c r="B37" s="53" t="s">
        <v>69</v>
      </c>
      <c r="C37" s="24">
        <v>4</v>
      </c>
      <c r="D37" s="24">
        <v>1993</v>
      </c>
      <c r="E37" s="26" t="s">
        <v>67</v>
      </c>
      <c r="F37" s="24">
        <v>5</v>
      </c>
      <c r="G37" s="24"/>
      <c r="H37" s="24">
        <v>4</v>
      </c>
      <c r="I37" s="24">
        <v>4</v>
      </c>
      <c r="J37" s="24">
        <v>56</v>
      </c>
      <c r="K37" s="24"/>
      <c r="L37" s="30">
        <f t="shared" si="8"/>
        <v>3534.7</v>
      </c>
      <c r="M37" s="30">
        <v>3237.2</v>
      </c>
      <c r="N37" s="30">
        <v>258.60000000000002</v>
      </c>
      <c r="O37" s="30">
        <v>38.9</v>
      </c>
      <c r="P37" s="24"/>
      <c r="Q37" s="24"/>
      <c r="R37" s="24"/>
      <c r="S37" s="24" t="s">
        <v>53</v>
      </c>
      <c r="T37" s="24">
        <v>3523</v>
      </c>
      <c r="U37" s="24">
        <v>911.88</v>
      </c>
      <c r="V37" s="24" t="s">
        <v>53</v>
      </c>
      <c r="W37" s="24">
        <v>512</v>
      </c>
      <c r="X37" s="24" t="s">
        <v>53</v>
      </c>
      <c r="Y37" s="24" t="s">
        <v>53</v>
      </c>
      <c r="Z37" s="24">
        <v>1987.3</v>
      </c>
      <c r="AA37" s="24" t="s">
        <v>53</v>
      </c>
      <c r="AB37" s="24">
        <f t="shared" si="1"/>
        <v>56</v>
      </c>
      <c r="AC37" s="24" t="s">
        <v>53</v>
      </c>
      <c r="AD37" s="51">
        <f t="shared" si="7"/>
        <v>3237.2</v>
      </c>
      <c r="AE37" s="27" t="s">
        <v>54</v>
      </c>
      <c r="AF37" s="27" t="s">
        <v>54</v>
      </c>
      <c r="AG37" s="27" t="s">
        <v>54</v>
      </c>
      <c r="AH37" s="27" t="s">
        <v>54</v>
      </c>
      <c r="AI37" s="27" t="s">
        <v>53</v>
      </c>
      <c r="AJ37" s="27" t="s">
        <v>53</v>
      </c>
      <c r="AK37" s="29">
        <v>25.18</v>
      </c>
      <c r="AL37" s="30">
        <f t="shared" si="3"/>
        <v>81512.695999999996</v>
      </c>
      <c r="AM37" s="30">
        <f t="shared" si="4"/>
        <v>978152.35199999996</v>
      </c>
      <c r="AN37" s="30">
        <f t="shared" si="5"/>
        <v>4075.6347999999998</v>
      </c>
    </row>
    <row r="38" spans="1:40" s="52" customFormat="1" ht="15.75" customHeight="1" x14ac:dyDescent="0.2">
      <c r="A38" s="80">
        <f t="shared" si="6"/>
        <v>26</v>
      </c>
      <c r="B38" s="53" t="s">
        <v>69</v>
      </c>
      <c r="C38" s="24">
        <v>12</v>
      </c>
      <c r="D38" s="24">
        <v>1998</v>
      </c>
      <c r="E38" s="26" t="s">
        <v>67</v>
      </c>
      <c r="F38" s="24">
        <v>5</v>
      </c>
      <c r="G38" s="24"/>
      <c r="H38" s="24">
        <v>6</v>
      </c>
      <c r="I38" s="24">
        <v>6</v>
      </c>
      <c r="J38" s="24">
        <v>90</v>
      </c>
      <c r="K38" s="24"/>
      <c r="L38" s="30">
        <f t="shared" si="8"/>
        <v>6573.42</v>
      </c>
      <c r="M38" s="30">
        <v>5755.72</v>
      </c>
      <c r="N38" s="30">
        <v>430.7</v>
      </c>
      <c r="O38" s="30">
        <v>387</v>
      </c>
      <c r="P38" s="24"/>
      <c r="Q38" s="24"/>
      <c r="R38" s="24"/>
      <c r="S38" s="24">
        <v>1224.3</v>
      </c>
      <c r="T38" s="24">
        <v>11511.5</v>
      </c>
      <c r="U38" s="24">
        <v>1817.1</v>
      </c>
      <c r="V38" s="24">
        <v>4076.8</v>
      </c>
      <c r="W38" s="24"/>
      <c r="X38" s="24">
        <v>265.10000000000002</v>
      </c>
      <c r="Y38" s="24"/>
      <c r="Z38" s="24">
        <v>3503.7</v>
      </c>
      <c r="AA38" s="24">
        <v>1848.6</v>
      </c>
      <c r="AB38" s="24">
        <f t="shared" si="1"/>
        <v>90</v>
      </c>
      <c r="AC38" s="24" t="s">
        <v>53</v>
      </c>
      <c r="AD38" s="51">
        <f t="shared" si="7"/>
        <v>5755.72</v>
      </c>
      <c r="AE38" s="27" t="s">
        <v>54</v>
      </c>
      <c r="AF38" s="27" t="s">
        <v>54</v>
      </c>
      <c r="AG38" s="27" t="s">
        <v>54</v>
      </c>
      <c r="AH38" s="27" t="s">
        <v>54</v>
      </c>
      <c r="AI38" s="27" t="s">
        <v>53</v>
      </c>
      <c r="AJ38" s="27" t="s">
        <v>53</v>
      </c>
      <c r="AK38" s="29">
        <v>25.18</v>
      </c>
      <c r="AL38" s="30">
        <f t="shared" si="3"/>
        <v>144929.02960000001</v>
      </c>
      <c r="AM38" s="30">
        <f t="shared" si="4"/>
        <v>1739148.3552000001</v>
      </c>
      <c r="AN38" s="30">
        <f t="shared" si="5"/>
        <v>7246.4514800000006</v>
      </c>
    </row>
    <row r="39" spans="1:40" s="52" customFormat="1" ht="15.75" customHeight="1" x14ac:dyDescent="0.2">
      <c r="A39" s="80">
        <f t="shared" si="6"/>
        <v>27</v>
      </c>
      <c r="B39" s="53" t="s">
        <v>69</v>
      </c>
      <c r="C39" s="24">
        <v>14</v>
      </c>
      <c r="D39" s="24">
        <v>1996</v>
      </c>
      <c r="E39" s="26" t="s">
        <v>67</v>
      </c>
      <c r="F39" s="24">
        <v>5</v>
      </c>
      <c r="G39" s="24"/>
      <c r="H39" s="24">
        <v>5</v>
      </c>
      <c r="I39" s="24">
        <v>5</v>
      </c>
      <c r="J39" s="24">
        <v>75</v>
      </c>
      <c r="K39" s="24">
        <v>1</v>
      </c>
      <c r="L39" s="30">
        <f t="shared" si="8"/>
        <v>5561.39</v>
      </c>
      <c r="M39" s="30">
        <v>4851.59</v>
      </c>
      <c r="N39" s="30">
        <v>420</v>
      </c>
      <c r="O39" s="30">
        <v>289.8</v>
      </c>
      <c r="P39" s="24"/>
      <c r="Q39" s="24"/>
      <c r="R39" s="24"/>
      <c r="S39" s="24">
        <v>68.900000000000006</v>
      </c>
      <c r="T39" s="24">
        <v>5420.49</v>
      </c>
      <c r="U39" s="24">
        <v>1413</v>
      </c>
      <c r="V39" s="24">
        <v>860.5</v>
      </c>
      <c r="W39" s="24">
        <v>809.9</v>
      </c>
      <c r="X39" s="24">
        <v>193</v>
      </c>
      <c r="Y39" s="24">
        <v>432.8</v>
      </c>
      <c r="Z39" s="24">
        <v>1940.8</v>
      </c>
      <c r="AA39" s="24" t="s">
        <v>53</v>
      </c>
      <c r="AB39" s="24">
        <f t="shared" si="1"/>
        <v>75</v>
      </c>
      <c r="AC39" s="24" t="s">
        <v>53</v>
      </c>
      <c r="AD39" s="51">
        <f t="shared" si="7"/>
        <v>4851.59</v>
      </c>
      <c r="AE39" s="27" t="s">
        <v>54</v>
      </c>
      <c r="AF39" s="27" t="s">
        <v>54</v>
      </c>
      <c r="AG39" s="27" t="s">
        <v>54</v>
      </c>
      <c r="AH39" s="27" t="s">
        <v>54</v>
      </c>
      <c r="AI39" s="27" t="s">
        <v>53</v>
      </c>
      <c r="AJ39" s="27" t="s">
        <v>53</v>
      </c>
      <c r="AK39" s="29">
        <v>25.18</v>
      </c>
      <c r="AL39" s="30">
        <f t="shared" si="3"/>
        <v>122163.0362</v>
      </c>
      <c r="AM39" s="30">
        <f t="shared" si="4"/>
        <v>1465956.4344000001</v>
      </c>
      <c r="AN39" s="30">
        <f t="shared" si="5"/>
        <v>6108.1518100000003</v>
      </c>
    </row>
    <row r="40" spans="1:40" s="52" customFormat="1" ht="15.75" customHeight="1" x14ac:dyDescent="0.2">
      <c r="A40" s="80">
        <f t="shared" si="6"/>
        <v>28</v>
      </c>
      <c r="B40" s="53" t="s">
        <v>69</v>
      </c>
      <c r="C40" s="24">
        <v>16</v>
      </c>
      <c r="D40" s="24">
        <v>1997</v>
      </c>
      <c r="E40" s="26" t="s">
        <v>67</v>
      </c>
      <c r="F40" s="24">
        <v>5</v>
      </c>
      <c r="G40" s="24"/>
      <c r="H40" s="24">
        <v>3</v>
      </c>
      <c r="I40" s="24">
        <v>3</v>
      </c>
      <c r="J40" s="24">
        <v>45</v>
      </c>
      <c r="K40" s="24"/>
      <c r="L40" s="30">
        <f t="shared" si="8"/>
        <v>3342.7000000000003</v>
      </c>
      <c r="M40" s="30">
        <v>2911.4</v>
      </c>
      <c r="N40" s="30">
        <v>252</v>
      </c>
      <c r="O40" s="30">
        <v>179.3</v>
      </c>
      <c r="P40" s="24"/>
      <c r="Q40" s="24"/>
      <c r="R40" s="24"/>
      <c r="S40" s="24" t="s">
        <v>54</v>
      </c>
      <c r="T40" s="50">
        <v>3899</v>
      </c>
      <c r="U40" s="50">
        <v>935.3</v>
      </c>
      <c r="V40" s="24">
        <v>972</v>
      </c>
      <c r="W40" s="24">
        <v>489</v>
      </c>
      <c r="X40" s="24">
        <v>211</v>
      </c>
      <c r="Y40" s="24">
        <v>271</v>
      </c>
      <c r="Z40" s="24">
        <v>1020.7</v>
      </c>
      <c r="AA40" s="24" t="s">
        <v>53</v>
      </c>
      <c r="AB40" s="24">
        <f t="shared" si="1"/>
        <v>45</v>
      </c>
      <c r="AC40" s="24" t="s">
        <v>53</v>
      </c>
      <c r="AD40" s="51">
        <f t="shared" si="7"/>
        <v>2911.4</v>
      </c>
      <c r="AE40" s="27" t="s">
        <v>54</v>
      </c>
      <c r="AF40" s="27" t="s">
        <v>54</v>
      </c>
      <c r="AG40" s="27" t="s">
        <v>54</v>
      </c>
      <c r="AH40" s="27" t="s">
        <v>54</v>
      </c>
      <c r="AI40" s="27" t="s">
        <v>53</v>
      </c>
      <c r="AJ40" s="27" t="s">
        <v>53</v>
      </c>
      <c r="AK40" s="29">
        <v>25.18</v>
      </c>
      <c r="AL40" s="30">
        <f t="shared" si="3"/>
        <v>73309.051999999996</v>
      </c>
      <c r="AM40" s="30">
        <f t="shared" si="4"/>
        <v>879708.62399999995</v>
      </c>
      <c r="AN40" s="30">
        <f t="shared" si="5"/>
        <v>3665.4526000000001</v>
      </c>
    </row>
    <row r="41" spans="1:40" s="52" customFormat="1" ht="15.75" customHeight="1" x14ac:dyDescent="0.2">
      <c r="A41" s="39"/>
      <c r="B41" s="56" t="s">
        <v>70</v>
      </c>
      <c r="C41" s="39"/>
      <c r="D41" s="39"/>
      <c r="E41" s="57"/>
      <c r="F41" s="39"/>
      <c r="G41" s="39"/>
      <c r="H41" s="39"/>
      <c r="I41" s="39"/>
      <c r="J41" s="39"/>
      <c r="K41" s="39"/>
      <c r="L41" s="30">
        <f>SUM(L13:L40)</f>
        <v>116166.00999999998</v>
      </c>
      <c r="M41" s="30">
        <f>SUM(M13:M40)</f>
        <v>97419.409999999989</v>
      </c>
      <c r="N41" s="30">
        <f>SUM(N13:N40)</f>
        <v>9838.5999999999985</v>
      </c>
      <c r="O41" s="30">
        <f>SUM(O13:O40)</f>
        <v>6527.2</v>
      </c>
      <c r="P41" s="30">
        <f>SUM(P13:P40)</f>
        <v>1187.5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0"/>
      <c r="AL41" s="30">
        <f t="shared" ref="AL41:AN41" si="9">SUM(AL13:AL40)</f>
        <v>2547723.7253999999</v>
      </c>
      <c r="AM41" s="30">
        <f t="shared" si="9"/>
        <v>30572684.704800006</v>
      </c>
      <c r="AN41" s="30">
        <f t="shared" si="9"/>
        <v>127386.18627000001</v>
      </c>
    </row>
    <row r="44" spans="1:40" x14ac:dyDescent="0.2">
      <c r="M44" s="42"/>
    </row>
    <row r="47" spans="1:40" x14ac:dyDescent="0.2">
      <c r="E47" s="75"/>
    </row>
    <row r="48" spans="1:40" x14ac:dyDescent="0.2">
      <c r="E48" s="75"/>
    </row>
  </sheetData>
  <autoFilter ref="F9:I41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27777777777779" right="0.59027777777777779" top="0.59027777777777779" bottom="0.59027777777777779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R15"/>
  <sheetViews>
    <sheetView topLeftCell="X1" zoomScale="118" zoomScaleNormal="118" zoomScaleSheetLayoutView="100" workbookViewId="0">
      <selection activeCell="AN14" sqref="AN13:AN14"/>
    </sheetView>
  </sheetViews>
  <sheetFormatPr defaultRowHeight="12.75" x14ac:dyDescent="0.2"/>
  <cols>
    <col min="1" max="1" width="3.140625" style="1" customWidth="1"/>
    <col min="2" max="2" width="19.7109375" style="2" customWidth="1"/>
    <col min="3" max="4" width="5.140625" style="1" customWidth="1"/>
    <col min="5" max="5" width="9" style="1" customWidth="1"/>
    <col min="6" max="9" width="3.140625" style="1" customWidth="1"/>
    <col min="10" max="10" width="3.7109375" style="1" customWidth="1"/>
    <col min="11" max="11" width="3.140625" style="1" customWidth="1"/>
    <col min="12" max="29" width="6.5703125" style="1" customWidth="1"/>
    <col min="30" max="30" width="9.85546875" style="3" customWidth="1"/>
    <col min="31" max="36" width="2.85546875" style="4" customWidth="1"/>
    <col min="37" max="37" width="7.140625" style="1" customWidth="1"/>
    <col min="38" max="40" width="10.7109375" style="1" customWidth="1"/>
    <col min="41" max="252" width="9.140625" style="1"/>
    <col min="253" max="16384" width="9.140625" style="44"/>
  </cols>
  <sheetData>
    <row r="1" spans="1:252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7"/>
      <c r="R1" s="8"/>
      <c r="S1" s="8"/>
      <c r="T1" s="8"/>
      <c r="U1" s="9" t="s">
        <v>0</v>
      </c>
      <c r="V1" s="8"/>
      <c r="W1" s="44"/>
      <c r="X1" s="44"/>
      <c r="Y1" s="8"/>
      <c r="Z1" s="8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252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/>
      <c r="O2" s="11"/>
      <c r="P2" s="11"/>
      <c r="Q2" s="11" t="s">
        <v>1</v>
      </c>
      <c r="R2" s="12"/>
      <c r="S2" s="12"/>
      <c r="T2" s="12"/>
      <c r="U2" s="12"/>
      <c r="V2" s="12"/>
      <c r="W2" s="44"/>
      <c r="X2" s="44"/>
      <c r="Y2" s="12"/>
      <c r="Z2" s="12"/>
      <c r="AA2" s="23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252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"/>
      <c r="N3" s="11" t="s">
        <v>191</v>
      </c>
      <c r="O3" s="46"/>
      <c r="P3" s="11"/>
      <c r="Q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2" ht="14.1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2</v>
      </c>
      <c r="O4" s="11"/>
      <c r="P4" s="11"/>
      <c r="Q4" s="9"/>
      <c r="R4" s="12"/>
      <c r="S4" s="12"/>
      <c r="T4" s="12" t="s">
        <v>3</v>
      </c>
      <c r="U4" s="12"/>
      <c r="V4" s="12"/>
      <c r="W4" s="44"/>
      <c r="X4" s="44"/>
      <c r="Y4" s="12"/>
      <c r="Z4" s="12"/>
      <c r="AA4" s="23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252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22" t="s">
        <v>198</v>
      </c>
      <c r="O5" s="11"/>
      <c r="P5" s="11"/>
      <c r="Q5" s="9"/>
      <c r="R5" s="12"/>
      <c r="S5" s="12"/>
      <c r="T5" s="12"/>
      <c r="U5" s="12"/>
      <c r="V5" s="12"/>
      <c r="W5" s="44"/>
      <c r="X5" s="44"/>
      <c r="Y5" s="12"/>
      <c r="Z5" s="12"/>
      <c r="AA5" s="23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252" ht="14.1" customHeight="1" x14ac:dyDescent="0.2">
      <c r="B6" s="10"/>
      <c r="C6" s="5"/>
      <c r="D6" s="5"/>
      <c r="E6" s="5"/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12"/>
      <c r="W6" s="44"/>
      <c r="X6" s="44"/>
      <c r="Y6" s="12"/>
      <c r="Z6" s="12"/>
      <c r="AA6" s="2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252" ht="14.1" customHeight="1" x14ac:dyDescent="0.2">
      <c r="B7" s="14" t="s">
        <v>187</v>
      </c>
      <c r="C7" s="6"/>
      <c r="D7" s="6"/>
      <c r="E7" s="11" t="s">
        <v>5</v>
      </c>
      <c r="F7" s="5"/>
      <c r="G7" s="5"/>
      <c r="H7" s="5"/>
      <c r="I7" s="5"/>
      <c r="J7" s="5"/>
      <c r="K7" s="6"/>
      <c r="L7" s="6"/>
      <c r="N7" s="44"/>
      <c r="O7" s="11"/>
      <c r="P7" s="11"/>
      <c r="Q7" s="9"/>
      <c r="R7" s="12"/>
      <c r="S7" s="12"/>
      <c r="T7" s="12"/>
      <c r="U7" s="12"/>
      <c r="V7" s="12"/>
      <c r="W7" s="44"/>
      <c r="X7" s="44"/>
      <c r="Y7" s="12"/>
      <c r="Z7" s="12"/>
      <c r="AA7" s="2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9" spans="1:252" s="60" customFormat="1" ht="14.25" customHeight="1" x14ac:dyDescent="0.2">
      <c r="A9" s="111" t="s">
        <v>6</v>
      </c>
      <c r="B9" s="111" t="s">
        <v>7</v>
      </c>
      <c r="C9" s="111" t="s">
        <v>8</v>
      </c>
      <c r="D9" s="111" t="s">
        <v>9</v>
      </c>
      <c r="E9" s="111" t="s">
        <v>10</v>
      </c>
      <c r="F9" s="112" t="s">
        <v>11</v>
      </c>
      <c r="G9" s="112"/>
      <c r="H9" s="112"/>
      <c r="I9" s="112"/>
      <c r="J9" s="112"/>
      <c r="K9" s="112"/>
      <c r="L9" s="111" t="s">
        <v>12</v>
      </c>
      <c r="M9" s="112" t="s">
        <v>13</v>
      </c>
      <c r="N9" s="112"/>
      <c r="O9" s="112"/>
      <c r="P9" s="111" t="s">
        <v>14</v>
      </c>
      <c r="Q9" s="111" t="s">
        <v>15</v>
      </c>
      <c r="R9" s="111" t="s">
        <v>16</v>
      </c>
      <c r="S9" s="111" t="s">
        <v>17</v>
      </c>
      <c r="T9" s="111" t="s">
        <v>18</v>
      </c>
      <c r="U9" s="112" t="s">
        <v>13</v>
      </c>
      <c r="V9" s="112"/>
      <c r="W9" s="112"/>
      <c r="X9" s="112"/>
      <c r="Y9" s="112"/>
      <c r="Z9" s="112"/>
      <c r="AA9" s="112"/>
      <c r="AB9" s="135" t="s">
        <v>19</v>
      </c>
      <c r="AC9" s="135"/>
      <c r="AD9" s="121" t="s">
        <v>20</v>
      </c>
      <c r="AE9" s="121"/>
      <c r="AF9" s="121"/>
      <c r="AG9" s="121"/>
      <c r="AH9" s="121"/>
      <c r="AI9" s="121"/>
      <c r="AJ9" s="137" t="s">
        <v>176</v>
      </c>
      <c r="AK9" s="116" t="s">
        <v>21</v>
      </c>
      <c r="AL9" s="116" t="s">
        <v>22</v>
      </c>
      <c r="AM9" s="116" t="s">
        <v>23</v>
      </c>
      <c r="AN9" s="116" t="s">
        <v>24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252" s="60" customFormat="1" ht="29.25" customHeight="1" x14ac:dyDescent="0.2">
      <c r="A10" s="111"/>
      <c r="B10" s="111"/>
      <c r="C10" s="111"/>
      <c r="D10" s="111"/>
      <c r="E10" s="111"/>
      <c r="F10" s="111" t="s">
        <v>25</v>
      </c>
      <c r="G10" s="111" t="s">
        <v>26</v>
      </c>
      <c r="H10" s="111" t="s">
        <v>27</v>
      </c>
      <c r="I10" s="111" t="s">
        <v>28</v>
      </c>
      <c r="J10" s="112" t="s">
        <v>29</v>
      </c>
      <c r="K10" s="112"/>
      <c r="L10" s="111"/>
      <c r="M10" s="111" t="s">
        <v>30</v>
      </c>
      <c r="N10" s="111" t="s">
        <v>31</v>
      </c>
      <c r="O10" s="111" t="s">
        <v>32</v>
      </c>
      <c r="P10" s="111"/>
      <c r="Q10" s="111"/>
      <c r="R10" s="111"/>
      <c r="S10" s="111"/>
      <c r="T10" s="111"/>
      <c r="U10" s="111" t="s">
        <v>33</v>
      </c>
      <c r="V10" s="111" t="s">
        <v>34</v>
      </c>
      <c r="W10" s="111" t="s">
        <v>35</v>
      </c>
      <c r="X10" s="111" t="s">
        <v>36</v>
      </c>
      <c r="Y10" s="111" t="s">
        <v>37</v>
      </c>
      <c r="Z10" s="111" t="s">
        <v>38</v>
      </c>
      <c r="AA10" s="111" t="s">
        <v>39</v>
      </c>
      <c r="AB10" s="135"/>
      <c r="AC10" s="135"/>
      <c r="AD10" s="121"/>
      <c r="AE10" s="121"/>
      <c r="AF10" s="121"/>
      <c r="AG10" s="121"/>
      <c r="AH10" s="121"/>
      <c r="AI10" s="121"/>
      <c r="AJ10" s="138"/>
      <c r="AK10" s="116"/>
      <c r="AL10" s="116"/>
      <c r="AM10" s="116"/>
      <c r="AN10" s="116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s="60" customFormat="1" ht="12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 t="s">
        <v>40</v>
      </c>
      <c r="K11" s="111" t="s">
        <v>41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35"/>
      <c r="AC11" s="135"/>
      <c r="AD11" s="136" t="s">
        <v>42</v>
      </c>
      <c r="AE11" s="134" t="s">
        <v>43</v>
      </c>
      <c r="AF11" s="134" t="s">
        <v>44</v>
      </c>
      <c r="AG11" s="134" t="s">
        <v>45</v>
      </c>
      <c r="AH11" s="121" t="s">
        <v>46</v>
      </c>
      <c r="AI11" s="121"/>
      <c r="AJ11" s="138"/>
      <c r="AK11" s="116"/>
      <c r="AL11" s="116"/>
      <c r="AM11" s="116"/>
      <c r="AN11" s="116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s="60" customFormat="1" ht="109.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76" t="s">
        <v>47</v>
      </c>
      <c r="AC12" s="76" t="s">
        <v>48</v>
      </c>
      <c r="AD12" s="136"/>
      <c r="AE12" s="134"/>
      <c r="AF12" s="134"/>
      <c r="AG12" s="134"/>
      <c r="AH12" s="79" t="s">
        <v>49</v>
      </c>
      <c r="AI12" s="79" t="s">
        <v>50</v>
      </c>
      <c r="AJ12" s="139"/>
      <c r="AK12" s="116"/>
      <c r="AL12" s="116"/>
      <c r="AM12" s="116"/>
      <c r="AN12" s="116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ht="10.5" customHeight="1" x14ac:dyDescent="0.2">
      <c r="A13" s="78">
        <v>1</v>
      </c>
      <c r="B13" s="78">
        <v>2</v>
      </c>
      <c r="C13" s="78">
        <v>3</v>
      </c>
      <c r="D13" s="78">
        <v>4</v>
      </c>
      <c r="E13" s="78">
        <v>5</v>
      </c>
      <c r="F13" s="78">
        <v>6</v>
      </c>
      <c r="G13" s="78">
        <v>7</v>
      </c>
      <c r="H13" s="78">
        <v>8</v>
      </c>
      <c r="I13" s="78">
        <v>9</v>
      </c>
      <c r="J13" s="78">
        <v>10</v>
      </c>
      <c r="K13" s="78">
        <v>11</v>
      </c>
      <c r="L13" s="78">
        <v>12</v>
      </c>
      <c r="M13" s="78">
        <v>13</v>
      </c>
      <c r="N13" s="78">
        <v>14</v>
      </c>
      <c r="O13" s="78">
        <v>15</v>
      </c>
      <c r="P13" s="78">
        <v>16</v>
      </c>
      <c r="Q13" s="78">
        <v>17</v>
      </c>
      <c r="R13" s="78">
        <v>18</v>
      </c>
      <c r="S13" s="78">
        <v>19</v>
      </c>
      <c r="T13" s="78">
        <v>20</v>
      </c>
      <c r="U13" s="78">
        <v>21</v>
      </c>
      <c r="V13" s="78">
        <v>22</v>
      </c>
      <c r="W13" s="78">
        <v>23</v>
      </c>
      <c r="X13" s="78">
        <v>24</v>
      </c>
      <c r="Y13" s="78">
        <v>25</v>
      </c>
      <c r="Z13" s="78">
        <v>26</v>
      </c>
      <c r="AA13" s="78">
        <v>27</v>
      </c>
      <c r="AB13" s="78">
        <v>28</v>
      </c>
      <c r="AC13" s="78">
        <v>29</v>
      </c>
      <c r="AD13" s="78">
        <v>30</v>
      </c>
      <c r="AE13" s="78">
        <v>31</v>
      </c>
      <c r="AF13" s="78">
        <v>32</v>
      </c>
      <c r="AG13" s="78">
        <v>33</v>
      </c>
      <c r="AH13" s="78">
        <v>34</v>
      </c>
      <c r="AI13" s="78">
        <v>35</v>
      </c>
      <c r="AJ13" s="78">
        <v>36</v>
      </c>
      <c r="AK13" s="78">
        <v>37</v>
      </c>
      <c r="AL13" s="78" t="s">
        <v>173</v>
      </c>
      <c r="AM13" s="78" t="s">
        <v>174</v>
      </c>
      <c r="AN13" s="78" t="s">
        <v>193</v>
      </c>
    </row>
    <row r="14" spans="1:252" s="93" customFormat="1" ht="18" customHeight="1" x14ac:dyDescent="0.2">
      <c r="A14" s="84">
        <v>1</v>
      </c>
      <c r="B14" s="85" t="s">
        <v>188</v>
      </c>
      <c r="C14" s="86" t="s">
        <v>189</v>
      </c>
      <c r="D14" s="87">
        <v>2011</v>
      </c>
      <c r="E14" s="88" t="s">
        <v>190</v>
      </c>
      <c r="F14" s="87">
        <v>2</v>
      </c>
      <c r="G14" s="87"/>
      <c r="H14" s="87">
        <v>2</v>
      </c>
      <c r="I14" s="87">
        <v>2</v>
      </c>
      <c r="J14" s="87">
        <v>48</v>
      </c>
      <c r="K14" s="87"/>
      <c r="L14" s="98">
        <f>M14+N14+O14</f>
        <v>1600.3999999999999</v>
      </c>
      <c r="M14" s="98">
        <v>1287.5999999999999</v>
      </c>
      <c r="N14" s="98">
        <f>23+289.8</f>
        <v>312.8</v>
      </c>
      <c r="O14" s="89"/>
      <c r="P14" s="87"/>
      <c r="Q14" s="87"/>
      <c r="R14" s="87"/>
      <c r="S14" s="87"/>
      <c r="T14" s="87">
        <v>1019.3</v>
      </c>
      <c r="U14" s="87">
        <v>1019.3</v>
      </c>
      <c r="V14" s="100">
        <v>561</v>
      </c>
      <c r="W14" s="101"/>
      <c r="X14" s="87"/>
      <c r="Y14" s="87"/>
      <c r="Z14" s="87"/>
      <c r="AA14" s="87"/>
      <c r="AB14" s="87" t="s">
        <v>54</v>
      </c>
      <c r="AC14" s="87"/>
      <c r="AD14" s="90">
        <f>M14+P14</f>
        <v>1287.5999999999999</v>
      </c>
      <c r="AE14" s="91" t="s">
        <v>54</v>
      </c>
      <c r="AF14" s="91" t="s">
        <v>54</v>
      </c>
      <c r="AG14" s="91" t="s">
        <v>54</v>
      </c>
      <c r="AH14" s="91" t="s">
        <v>53</v>
      </c>
      <c r="AI14" s="91" t="s">
        <v>53</v>
      </c>
      <c r="AJ14" s="91" t="s">
        <v>54</v>
      </c>
      <c r="AK14" s="87">
        <v>28.02</v>
      </c>
      <c r="AL14" s="36">
        <f t="shared" ref="AL14" si="0">(M14+P14)*AK14</f>
        <v>36078.551999999996</v>
      </c>
      <c r="AM14" s="36">
        <f t="shared" ref="AM14" si="1">AL14*12</f>
        <v>432942.62399999995</v>
      </c>
      <c r="AN14" s="36">
        <f t="shared" ref="AN14" si="2">AL14*0.05</f>
        <v>1803.9276</v>
      </c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pans="1:252" s="60" customFormat="1" ht="14.25" customHeight="1" x14ac:dyDescent="0.2">
      <c r="A15" s="39"/>
      <c r="B15" s="58" t="s">
        <v>70</v>
      </c>
      <c r="C15" s="66"/>
      <c r="D15" s="66"/>
      <c r="E15" s="57"/>
      <c r="F15" s="66"/>
      <c r="G15" s="66"/>
      <c r="H15" s="66"/>
      <c r="I15" s="66"/>
      <c r="J15" s="39"/>
      <c r="K15" s="39"/>
      <c r="L15" s="61">
        <f>SUM(L14:L14)</f>
        <v>1600.3999999999999</v>
      </c>
      <c r="M15" s="61">
        <f>SUM(M14:M14)</f>
        <v>1287.5999999999999</v>
      </c>
      <c r="N15" s="61">
        <f>SUM(N14:N14)</f>
        <v>312.8</v>
      </c>
      <c r="O15" s="61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0">
        <f t="shared" ref="AL15:AN15" si="3">SUM(AL14:AL14)</f>
        <v>36078.551999999996</v>
      </c>
      <c r="AM15" s="30">
        <f t="shared" si="3"/>
        <v>432942.62399999995</v>
      </c>
      <c r="AN15" s="30">
        <f t="shared" si="3"/>
        <v>1803.9276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</sheetData>
  <mergeCells count="43">
    <mergeCell ref="A9:A12"/>
    <mergeCell ref="B9:B12"/>
    <mergeCell ref="C9:C12"/>
    <mergeCell ref="D9:D12"/>
    <mergeCell ref="E9:E12"/>
    <mergeCell ref="AN9:AN12"/>
    <mergeCell ref="F10:F12"/>
    <mergeCell ref="G10:G12"/>
    <mergeCell ref="H10:H12"/>
    <mergeCell ref="I10:I12"/>
    <mergeCell ref="J10:K10"/>
    <mergeCell ref="M10:M12"/>
    <mergeCell ref="N10:N12"/>
    <mergeCell ref="T9:T12"/>
    <mergeCell ref="U9:AA9"/>
    <mergeCell ref="AB9:AC11"/>
    <mergeCell ref="AD9:AI10"/>
    <mergeCell ref="AJ9:AJ12"/>
    <mergeCell ref="AK9:AK12"/>
    <mergeCell ref="U10:U12"/>
    <mergeCell ref="V10:V12"/>
    <mergeCell ref="J11:J12"/>
    <mergeCell ref="K11:K12"/>
    <mergeCell ref="AD11:AD12"/>
    <mergeCell ref="AL9:AL12"/>
    <mergeCell ref="AM9:AM12"/>
    <mergeCell ref="W10:W12"/>
    <mergeCell ref="X10:X12"/>
    <mergeCell ref="L9:L12"/>
    <mergeCell ref="M9:O9"/>
    <mergeCell ref="P9:P12"/>
    <mergeCell ref="Q9:Q12"/>
    <mergeCell ref="R9:R12"/>
    <mergeCell ref="S9:S12"/>
    <mergeCell ref="O10:O12"/>
    <mergeCell ref="F9:K9"/>
    <mergeCell ref="AE11:AE12"/>
    <mergeCell ref="AF11:AF12"/>
    <mergeCell ref="AG11:AG12"/>
    <mergeCell ref="AH11:AI11"/>
    <mergeCell ref="Y10:Y12"/>
    <mergeCell ref="Z10:Z12"/>
    <mergeCell ref="AA10:AA12"/>
  </mergeCells>
  <pageMargins left="0.59027777777777779" right="0.59027777777777779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66"/>
  <sheetViews>
    <sheetView topLeftCell="Z1" zoomScale="118" zoomScaleNormal="118" zoomScaleSheetLayoutView="100" workbookViewId="0">
      <selection activeCell="AE10" sqref="AE10:AE11"/>
    </sheetView>
  </sheetViews>
  <sheetFormatPr defaultRowHeight="12.75" x14ac:dyDescent="0.2"/>
  <cols>
    <col min="1" max="1" width="3.140625" style="1" customWidth="1"/>
    <col min="2" max="2" width="19.42578125" style="2" customWidth="1"/>
    <col min="3" max="4" width="5.140625" style="1" customWidth="1"/>
    <col min="5" max="5" width="10.7109375" style="1" customWidth="1"/>
    <col min="6" max="11" width="4.140625" style="1" customWidth="1"/>
    <col min="12" max="12" width="7.28515625" style="1" customWidth="1"/>
    <col min="13" max="22" width="6.5703125" style="1" customWidth="1"/>
    <col min="23" max="23" width="9.42578125" style="1" customWidth="1"/>
    <col min="24" max="29" width="6.5703125" style="1" customWidth="1"/>
    <col min="30" max="30" width="11.5703125" style="3" customWidth="1"/>
    <col min="31" max="36" width="2.85546875" style="4" customWidth="1"/>
    <col min="37" max="37" width="9.7109375" style="1" customWidth="1"/>
    <col min="38" max="39" width="10.7109375" style="1" customWidth="1"/>
    <col min="40" max="40" width="11.85546875" style="1" customWidth="1"/>
    <col min="41" max="250" width="9.140625" style="1"/>
    <col min="251" max="16384" width="9.140625" style="44"/>
  </cols>
  <sheetData>
    <row r="1" spans="1:250" ht="17.100000000000001" customHeight="1" x14ac:dyDescent="0.25">
      <c r="B1" s="44"/>
      <c r="C1" s="5"/>
      <c r="D1" s="5"/>
      <c r="E1" s="5"/>
      <c r="F1" s="5"/>
      <c r="G1" s="5"/>
      <c r="H1" s="5"/>
      <c r="I1" s="5"/>
      <c r="J1" s="5"/>
      <c r="K1" s="6"/>
      <c r="L1" s="6"/>
      <c r="N1" s="15"/>
      <c r="O1" s="15"/>
      <c r="P1" s="15"/>
      <c r="Q1" s="16"/>
      <c r="R1" s="17"/>
      <c r="S1" s="17"/>
      <c r="T1" s="17"/>
      <c r="U1" s="18" t="s">
        <v>0</v>
      </c>
      <c r="V1" s="17"/>
      <c r="W1" s="15"/>
      <c r="X1" s="15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1:250" ht="17.10000000000000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9"/>
      <c r="O2" s="19"/>
      <c r="P2" s="19"/>
      <c r="Q2" s="19" t="s">
        <v>1</v>
      </c>
      <c r="R2" s="20"/>
      <c r="S2" s="20"/>
      <c r="T2" s="20"/>
      <c r="U2" s="20"/>
      <c r="V2" s="20"/>
      <c r="W2" s="15"/>
      <c r="X2" s="15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250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07" t="s">
        <v>191</v>
      </c>
      <c r="N3" s="46"/>
      <c r="O3" s="11"/>
      <c r="P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17.100000000000001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M4" s="19" t="s">
        <v>71</v>
      </c>
      <c r="N4" s="19"/>
      <c r="O4" s="19"/>
      <c r="P4" s="18"/>
      <c r="R4" s="20"/>
      <c r="S4" s="20"/>
      <c r="T4" s="20" t="s">
        <v>3</v>
      </c>
      <c r="U4" s="20"/>
      <c r="V4" s="20"/>
      <c r="W4" s="15"/>
      <c r="X4" s="15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250" ht="17.10000000000000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M5" s="22" t="s">
        <v>200</v>
      </c>
      <c r="N5" s="19"/>
      <c r="O5" s="19"/>
      <c r="P5" s="18"/>
      <c r="R5" s="20"/>
      <c r="S5" s="20"/>
      <c r="T5" s="20"/>
      <c r="U5" s="20"/>
      <c r="V5" s="20"/>
      <c r="W5" s="15"/>
      <c r="X5" s="15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250" ht="17.100000000000001" customHeight="1" x14ac:dyDescent="0.2">
      <c r="B6" s="14" t="s">
        <v>72</v>
      </c>
      <c r="C6" s="6"/>
      <c r="D6" s="6"/>
      <c r="E6" s="11" t="s">
        <v>5</v>
      </c>
      <c r="F6" s="5"/>
      <c r="G6" s="5"/>
      <c r="H6" s="5"/>
      <c r="I6" s="5"/>
      <c r="J6" s="5"/>
      <c r="K6" s="6"/>
      <c r="L6" s="6"/>
      <c r="M6" s="11" t="s">
        <v>182</v>
      </c>
      <c r="N6" s="19"/>
      <c r="O6" s="19"/>
      <c r="P6" s="18"/>
      <c r="R6" s="20"/>
      <c r="S6" s="20"/>
      <c r="T6" s="20"/>
      <c r="U6" s="20"/>
      <c r="V6" s="20"/>
      <c r="W6" s="15"/>
      <c r="X6" s="15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250" ht="17.100000000000001" customHeight="1" x14ac:dyDescent="0.2"/>
    <row r="8" spans="1:250" ht="14.25" customHeight="1" x14ac:dyDescent="0.2">
      <c r="A8" s="125" t="s">
        <v>6</v>
      </c>
      <c r="B8" s="125" t="s">
        <v>7</v>
      </c>
      <c r="C8" s="125" t="s">
        <v>8</v>
      </c>
      <c r="D8" s="125" t="s">
        <v>9</v>
      </c>
      <c r="E8" s="125" t="s">
        <v>10</v>
      </c>
      <c r="F8" s="126" t="s">
        <v>11</v>
      </c>
      <c r="G8" s="126"/>
      <c r="H8" s="126"/>
      <c r="I8" s="126"/>
      <c r="J8" s="126"/>
      <c r="K8" s="126"/>
      <c r="L8" s="125" t="s">
        <v>12</v>
      </c>
      <c r="M8" s="126" t="s">
        <v>13</v>
      </c>
      <c r="N8" s="126"/>
      <c r="O8" s="126"/>
      <c r="P8" s="125" t="s">
        <v>14</v>
      </c>
      <c r="Q8" s="125" t="s">
        <v>15</v>
      </c>
      <c r="R8" s="125" t="s">
        <v>16</v>
      </c>
      <c r="S8" s="125" t="s">
        <v>17</v>
      </c>
      <c r="T8" s="125" t="s">
        <v>18</v>
      </c>
      <c r="U8" s="126" t="s">
        <v>13</v>
      </c>
      <c r="V8" s="126"/>
      <c r="W8" s="126"/>
      <c r="X8" s="126"/>
      <c r="Y8" s="126"/>
      <c r="Z8" s="126"/>
      <c r="AA8" s="126"/>
      <c r="AB8" s="128" t="s">
        <v>19</v>
      </c>
      <c r="AC8" s="128"/>
      <c r="AD8" s="130" t="s">
        <v>20</v>
      </c>
      <c r="AE8" s="130"/>
      <c r="AF8" s="130"/>
      <c r="AG8" s="130"/>
      <c r="AH8" s="130"/>
      <c r="AI8" s="130"/>
      <c r="AJ8" s="118" t="s">
        <v>175</v>
      </c>
      <c r="AK8" s="124" t="s">
        <v>21</v>
      </c>
      <c r="AL8" s="124" t="s">
        <v>22</v>
      </c>
      <c r="AM8" s="124" t="s">
        <v>23</v>
      </c>
      <c r="AN8" s="124" t="s">
        <v>24</v>
      </c>
    </row>
    <row r="9" spans="1:250" ht="29.25" customHeight="1" x14ac:dyDescent="0.2">
      <c r="A9" s="125"/>
      <c r="B9" s="125"/>
      <c r="C9" s="125"/>
      <c r="D9" s="125"/>
      <c r="E9" s="125"/>
      <c r="F9" s="125" t="s">
        <v>25</v>
      </c>
      <c r="G9" s="125" t="s">
        <v>26</v>
      </c>
      <c r="H9" s="125" t="s">
        <v>27</v>
      </c>
      <c r="I9" s="125" t="s">
        <v>28</v>
      </c>
      <c r="J9" s="126" t="s">
        <v>29</v>
      </c>
      <c r="K9" s="126"/>
      <c r="L9" s="125"/>
      <c r="M9" s="125" t="s">
        <v>30</v>
      </c>
      <c r="N9" s="125" t="s">
        <v>31</v>
      </c>
      <c r="O9" s="125" t="s">
        <v>32</v>
      </c>
      <c r="P9" s="125"/>
      <c r="Q9" s="125"/>
      <c r="R9" s="125"/>
      <c r="S9" s="125"/>
      <c r="T9" s="125"/>
      <c r="U9" s="125" t="s">
        <v>33</v>
      </c>
      <c r="V9" s="125" t="s">
        <v>34</v>
      </c>
      <c r="W9" s="125" t="s">
        <v>35</v>
      </c>
      <c r="X9" s="125" t="s">
        <v>36</v>
      </c>
      <c r="Y9" s="125" t="s">
        <v>37</v>
      </c>
      <c r="Z9" s="125" t="s">
        <v>38</v>
      </c>
      <c r="AA9" s="125" t="s">
        <v>39</v>
      </c>
      <c r="AB9" s="128"/>
      <c r="AC9" s="128"/>
      <c r="AD9" s="130"/>
      <c r="AE9" s="130"/>
      <c r="AF9" s="130"/>
      <c r="AG9" s="130"/>
      <c r="AH9" s="130"/>
      <c r="AI9" s="130"/>
      <c r="AJ9" s="119"/>
      <c r="AK9" s="124"/>
      <c r="AL9" s="124"/>
      <c r="AM9" s="124"/>
      <c r="AN9" s="124"/>
    </row>
    <row r="10" spans="1:250" ht="12.7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40</v>
      </c>
      <c r="K10" s="125" t="s">
        <v>41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8"/>
      <c r="AC10" s="128"/>
      <c r="AD10" s="129" t="s">
        <v>42</v>
      </c>
      <c r="AE10" s="127" t="s">
        <v>43</v>
      </c>
      <c r="AF10" s="127" t="s">
        <v>44</v>
      </c>
      <c r="AG10" s="127" t="s">
        <v>45</v>
      </c>
      <c r="AH10" s="130" t="s">
        <v>46</v>
      </c>
      <c r="AI10" s="130"/>
      <c r="AJ10" s="119"/>
      <c r="AK10" s="124"/>
      <c r="AL10" s="124"/>
      <c r="AM10" s="124"/>
      <c r="AN10" s="124"/>
    </row>
    <row r="11" spans="1:250" ht="141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" t="s">
        <v>47</v>
      </c>
      <c r="AC11" s="34" t="s">
        <v>48</v>
      </c>
      <c r="AD11" s="129"/>
      <c r="AE11" s="127"/>
      <c r="AF11" s="127"/>
      <c r="AG11" s="127"/>
      <c r="AH11" s="35" t="s">
        <v>49</v>
      </c>
      <c r="AI11" s="35" t="s">
        <v>50</v>
      </c>
      <c r="AJ11" s="120"/>
      <c r="AK11" s="124"/>
      <c r="AL11" s="124"/>
      <c r="AM11" s="124"/>
      <c r="AN11" s="124"/>
    </row>
    <row r="12" spans="1:25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103">
        <v>37</v>
      </c>
      <c r="AL12" s="103" t="s">
        <v>173</v>
      </c>
      <c r="AM12" s="103" t="s">
        <v>174</v>
      </c>
      <c r="AN12" s="103" t="s">
        <v>193</v>
      </c>
    </row>
    <row r="13" spans="1:250" s="52" customFormat="1" ht="15" customHeight="1" x14ac:dyDescent="0.2">
      <c r="A13" s="24">
        <v>1</v>
      </c>
      <c r="B13" s="56" t="s">
        <v>73</v>
      </c>
      <c r="C13" s="39">
        <v>2</v>
      </c>
      <c r="D13" s="39">
        <v>2008</v>
      </c>
      <c r="E13" s="26" t="s">
        <v>74</v>
      </c>
      <c r="F13" s="39">
        <v>5</v>
      </c>
      <c r="G13" s="39"/>
      <c r="H13" s="39">
        <v>4</v>
      </c>
      <c r="I13" s="39">
        <v>4</v>
      </c>
      <c r="J13" s="39">
        <v>56</v>
      </c>
      <c r="K13" s="39"/>
      <c r="L13" s="30">
        <f>M13+N13+O13</f>
        <v>3216.4</v>
      </c>
      <c r="M13" s="30">
        <v>2666</v>
      </c>
      <c r="N13" s="30">
        <f>298.1+8</f>
        <v>306.10000000000002</v>
      </c>
      <c r="O13" s="30">
        <v>244.3</v>
      </c>
      <c r="P13" s="39"/>
      <c r="Q13" s="39"/>
      <c r="R13" s="39"/>
      <c r="S13" s="39">
        <v>554.1</v>
      </c>
      <c r="T13" s="39"/>
      <c r="U13" s="39"/>
      <c r="V13" s="39"/>
      <c r="W13" s="39"/>
      <c r="X13" s="39"/>
      <c r="Y13" s="39"/>
      <c r="Z13" s="39"/>
      <c r="AA13" s="39"/>
      <c r="AB13" s="39">
        <f t="shared" ref="AB13:AB18" si="0">J13</f>
        <v>56</v>
      </c>
      <c r="AC13" s="39"/>
      <c r="AD13" s="51">
        <f t="shared" ref="AD13:AD44" si="1">M13+P13</f>
        <v>2666</v>
      </c>
      <c r="AE13" s="27" t="s">
        <v>54</v>
      </c>
      <c r="AF13" s="27" t="s">
        <v>54</v>
      </c>
      <c r="AG13" s="27" t="s">
        <v>54</v>
      </c>
      <c r="AH13" s="27" t="s">
        <v>54</v>
      </c>
      <c r="AI13" s="27" t="s">
        <v>53</v>
      </c>
      <c r="AJ13" s="27" t="s">
        <v>61</v>
      </c>
      <c r="AK13" s="29">
        <v>25.18</v>
      </c>
      <c r="AL13" s="36">
        <f>(M13+P13)*AK13</f>
        <v>67129.88</v>
      </c>
      <c r="AM13" s="36">
        <f>AL13*12</f>
        <v>805558.56</v>
      </c>
      <c r="AN13" s="36">
        <f>AL13*0.05</f>
        <v>3356.4940000000006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s="52" customFormat="1" ht="15" customHeight="1" x14ac:dyDescent="0.2">
      <c r="A14" s="24">
        <f>A13+1</f>
        <v>2</v>
      </c>
      <c r="B14" s="53" t="s">
        <v>73</v>
      </c>
      <c r="C14" s="54">
        <v>6</v>
      </c>
      <c r="D14" s="24">
        <v>1989</v>
      </c>
      <c r="E14" s="26" t="s">
        <v>75</v>
      </c>
      <c r="F14" s="24">
        <v>3</v>
      </c>
      <c r="G14" s="24"/>
      <c r="H14" s="24">
        <v>3</v>
      </c>
      <c r="I14" s="24">
        <v>3</v>
      </c>
      <c r="J14" s="24">
        <v>24</v>
      </c>
      <c r="K14" s="24"/>
      <c r="L14" s="30">
        <f t="shared" ref="L14:L42" si="2">M14+N14+O14+P14+Q14</f>
        <v>1486.89</v>
      </c>
      <c r="M14" s="30">
        <v>1333.29</v>
      </c>
      <c r="N14" s="30">
        <v>112.2</v>
      </c>
      <c r="O14" s="30">
        <v>41.4</v>
      </c>
      <c r="P14" s="24"/>
      <c r="Q14" s="24"/>
      <c r="R14" s="24"/>
      <c r="S14" s="24"/>
      <c r="T14" s="50">
        <v>5330</v>
      </c>
      <c r="U14" s="50">
        <v>601.4</v>
      </c>
      <c r="V14" s="24"/>
      <c r="W14" s="24"/>
      <c r="X14" s="24"/>
      <c r="Y14" s="24">
        <v>4728.6000000000004</v>
      </c>
      <c r="Z14" s="24"/>
      <c r="AA14" s="24"/>
      <c r="AB14" s="39">
        <f t="shared" si="0"/>
        <v>24</v>
      </c>
      <c r="AC14" s="24"/>
      <c r="AD14" s="51">
        <f t="shared" si="1"/>
        <v>1333.29</v>
      </c>
      <c r="AE14" s="27" t="s">
        <v>54</v>
      </c>
      <c r="AF14" s="27" t="s">
        <v>54</v>
      </c>
      <c r="AG14" s="27" t="s">
        <v>54</v>
      </c>
      <c r="AH14" s="27" t="s">
        <v>54</v>
      </c>
      <c r="AI14" s="27" t="s">
        <v>53</v>
      </c>
      <c r="AJ14" s="27" t="s">
        <v>61</v>
      </c>
      <c r="AK14" s="29">
        <v>25.18</v>
      </c>
      <c r="AL14" s="36">
        <f t="shared" ref="AL14:AL62" si="3">(M14+P14)*AK14</f>
        <v>33572.242200000001</v>
      </c>
      <c r="AM14" s="36">
        <f t="shared" ref="AM14:AM62" si="4">AL14*12</f>
        <v>402866.90639999998</v>
      </c>
      <c r="AN14" s="36">
        <f t="shared" ref="AN14:AN62" si="5">AL14*0.05</f>
        <v>1678.61211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s="52" customFormat="1" ht="15" customHeight="1" x14ac:dyDescent="0.2">
      <c r="A15" s="77">
        <f t="shared" ref="A15:A62" si="6">A14+1</f>
        <v>3</v>
      </c>
      <c r="B15" s="53" t="s">
        <v>73</v>
      </c>
      <c r="C15" s="24" t="s">
        <v>76</v>
      </c>
      <c r="D15" s="24">
        <v>2003</v>
      </c>
      <c r="E15" s="26" t="s">
        <v>56</v>
      </c>
      <c r="F15" s="24">
        <v>3</v>
      </c>
      <c r="G15" s="24"/>
      <c r="H15" s="24">
        <v>2</v>
      </c>
      <c r="I15" s="24">
        <v>2</v>
      </c>
      <c r="J15" s="24">
        <v>18</v>
      </c>
      <c r="K15" s="24"/>
      <c r="L15" s="30">
        <f t="shared" si="2"/>
        <v>2004</v>
      </c>
      <c r="M15" s="30">
        <v>1747.6</v>
      </c>
      <c r="N15" s="30">
        <v>163.5</v>
      </c>
      <c r="O15" s="30">
        <v>92.9</v>
      </c>
      <c r="P15" s="24"/>
      <c r="Q15" s="24"/>
      <c r="R15" s="24"/>
      <c r="S15" s="24">
        <v>687</v>
      </c>
      <c r="T15" s="50">
        <v>3570</v>
      </c>
      <c r="U15" s="50">
        <v>967</v>
      </c>
      <c r="V15" s="24">
        <v>360</v>
      </c>
      <c r="W15" s="24">
        <v>266.5</v>
      </c>
      <c r="X15" s="24">
        <v>516.04999999999995</v>
      </c>
      <c r="Y15" s="24"/>
      <c r="Z15" s="24"/>
      <c r="AA15" s="24"/>
      <c r="AB15" s="39">
        <f t="shared" si="0"/>
        <v>18</v>
      </c>
      <c r="AC15" s="24"/>
      <c r="AD15" s="51">
        <f t="shared" si="1"/>
        <v>1747.6</v>
      </c>
      <c r="AE15" s="27" t="s">
        <v>54</v>
      </c>
      <c r="AF15" s="27" t="s">
        <v>54</v>
      </c>
      <c r="AG15" s="27" t="s">
        <v>54</v>
      </c>
      <c r="AH15" s="27" t="s">
        <v>54</v>
      </c>
      <c r="AI15" s="27" t="s">
        <v>53</v>
      </c>
      <c r="AJ15" s="27" t="s">
        <v>61</v>
      </c>
      <c r="AK15" s="29">
        <v>25.18</v>
      </c>
      <c r="AL15" s="36">
        <f t="shared" si="3"/>
        <v>44004.567999999999</v>
      </c>
      <c r="AM15" s="36">
        <f t="shared" si="4"/>
        <v>528054.81599999999</v>
      </c>
      <c r="AN15" s="36">
        <f t="shared" si="5"/>
        <v>2200.2284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s="52" customFormat="1" ht="15" customHeight="1" x14ac:dyDescent="0.2">
      <c r="A16" s="77">
        <f t="shared" si="6"/>
        <v>4</v>
      </c>
      <c r="B16" s="53" t="s">
        <v>73</v>
      </c>
      <c r="C16" s="24">
        <v>10</v>
      </c>
      <c r="D16" s="24">
        <v>1987</v>
      </c>
      <c r="E16" s="26" t="s">
        <v>74</v>
      </c>
      <c r="F16" s="24">
        <v>3</v>
      </c>
      <c r="G16" s="24"/>
      <c r="H16" s="24">
        <v>3</v>
      </c>
      <c r="I16" s="24">
        <v>3</v>
      </c>
      <c r="J16" s="24">
        <v>27</v>
      </c>
      <c r="K16" s="24"/>
      <c r="L16" s="30">
        <f t="shared" si="2"/>
        <v>1452.64</v>
      </c>
      <c r="M16" s="30">
        <v>1335.64</v>
      </c>
      <c r="N16" s="30">
        <v>105.9</v>
      </c>
      <c r="O16" s="30">
        <v>11.1</v>
      </c>
      <c r="P16" s="24"/>
      <c r="Q16" s="24"/>
      <c r="R16" s="24"/>
      <c r="S16" s="24"/>
      <c r="T16" s="50">
        <v>2081</v>
      </c>
      <c r="U16" s="50">
        <v>587.20000000000005</v>
      </c>
      <c r="V16" s="24"/>
      <c r="W16" s="24">
        <v>336</v>
      </c>
      <c r="X16" s="24">
        <v>86.5</v>
      </c>
      <c r="Y16" s="24"/>
      <c r="Z16" s="24">
        <v>863.4</v>
      </c>
      <c r="AA16" s="24">
        <v>207.9</v>
      </c>
      <c r="AB16" s="39">
        <f t="shared" si="0"/>
        <v>27</v>
      </c>
      <c r="AC16" s="24"/>
      <c r="AD16" s="51">
        <f t="shared" si="1"/>
        <v>1335.64</v>
      </c>
      <c r="AE16" s="27" t="s">
        <v>54</v>
      </c>
      <c r="AF16" s="27" t="s">
        <v>54</v>
      </c>
      <c r="AG16" s="27" t="s">
        <v>54</v>
      </c>
      <c r="AH16" s="27" t="s">
        <v>54</v>
      </c>
      <c r="AI16" s="27" t="s">
        <v>53</v>
      </c>
      <c r="AJ16" s="27" t="s">
        <v>61</v>
      </c>
      <c r="AK16" s="29">
        <v>25.18</v>
      </c>
      <c r="AL16" s="36">
        <f t="shared" si="3"/>
        <v>33631.415200000003</v>
      </c>
      <c r="AM16" s="36">
        <f t="shared" si="4"/>
        <v>403576.98240000004</v>
      </c>
      <c r="AN16" s="36">
        <f t="shared" si="5"/>
        <v>1681.5707600000003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s="52" customFormat="1" ht="15" customHeight="1" x14ac:dyDescent="0.2">
      <c r="A17" s="77">
        <f t="shared" si="6"/>
        <v>5</v>
      </c>
      <c r="B17" s="53" t="s">
        <v>73</v>
      </c>
      <c r="C17" s="24">
        <v>14</v>
      </c>
      <c r="D17" s="24">
        <v>1988</v>
      </c>
      <c r="E17" s="26" t="s">
        <v>74</v>
      </c>
      <c r="F17" s="24">
        <v>3</v>
      </c>
      <c r="G17" s="24"/>
      <c r="H17" s="24">
        <v>3</v>
      </c>
      <c r="I17" s="24">
        <v>3</v>
      </c>
      <c r="J17" s="24">
        <v>27</v>
      </c>
      <c r="K17" s="24"/>
      <c r="L17" s="30">
        <f t="shared" si="2"/>
        <v>1429.0800000000002</v>
      </c>
      <c r="M17" s="30">
        <v>1310.78</v>
      </c>
      <c r="N17" s="30">
        <v>105.9</v>
      </c>
      <c r="O17" s="30">
        <v>12.4</v>
      </c>
      <c r="P17" s="24"/>
      <c r="Q17" s="24"/>
      <c r="R17" s="24"/>
      <c r="S17" s="24"/>
      <c r="T17" s="50">
        <v>1632</v>
      </c>
      <c r="U17" s="50">
        <v>589.29999999999995</v>
      </c>
      <c r="V17" s="24">
        <v>23</v>
      </c>
      <c r="W17" s="24">
        <v>309</v>
      </c>
      <c r="X17" s="24">
        <v>86.5</v>
      </c>
      <c r="Y17" s="24"/>
      <c r="Z17" s="24">
        <v>450.6</v>
      </c>
      <c r="AA17" s="24">
        <v>173.6</v>
      </c>
      <c r="AB17" s="39">
        <f t="shared" si="0"/>
        <v>27</v>
      </c>
      <c r="AC17" s="24"/>
      <c r="AD17" s="51">
        <f t="shared" si="1"/>
        <v>1310.78</v>
      </c>
      <c r="AE17" s="27" t="s">
        <v>54</v>
      </c>
      <c r="AF17" s="27" t="s">
        <v>54</v>
      </c>
      <c r="AG17" s="27" t="s">
        <v>54</v>
      </c>
      <c r="AH17" s="27" t="s">
        <v>54</v>
      </c>
      <c r="AI17" s="27" t="s">
        <v>53</v>
      </c>
      <c r="AJ17" s="27" t="s">
        <v>61</v>
      </c>
      <c r="AK17" s="29">
        <v>25.18</v>
      </c>
      <c r="AL17" s="36">
        <f t="shared" si="3"/>
        <v>33005.440399999999</v>
      </c>
      <c r="AM17" s="36">
        <f t="shared" si="4"/>
        <v>396065.28480000002</v>
      </c>
      <c r="AN17" s="36">
        <f t="shared" si="5"/>
        <v>1650.2720200000001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s="52" customFormat="1" ht="15" customHeight="1" x14ac:dyDescent="0.2">
      <c r="A18" s="77">
        <f t="shared" si="6"/>
        <v>6</v>
      </c>
      <c r="B18" s="53" t="s">
        <v>77</v>
      </c>
      <c r="C18" s="24">
        <v>5</v>
      </c>
      <c r="D18" s="24">
        <v>2002</v>
      </c>
      <c r="E18" s="26" t="s">
        <v>63</v>
      </c>
      <c r="F18" s="24">
        <v>5</v>
      </c>
      <c r="G18" s="24"/>
      <c r="H18" s="24">
        <v>5</v>
      </c>
      <c r="I18" s="24">
        <v>5</v>
      </c>
      <c r="J18" s="24">
        <v>75</v>
      </c>
      <c r="K18" s="24"/>
      <c r="L18" s="30">
        <f t="shared" si="2"/>
        <v>4682.7000000000007</v>
      </c>
      <c r="M18" s="30">
        <v>4125.3</v>
      </c>
      <c r="N18" s="30">
        <v>476.1</v>
      </c>
      <c r="O18" s="30">
        <v>81.3</v>
      </c>
      <c r="P18" s="24"/>
      <c r="Q18" s="24"/>
      <c r="R18" s="24"/>
      <c r="S18" s="24"/>
      <c r="T18" s="50">
        <v>5901</v>
      </c>
      <c r="U18" s="24">
        <v>1169.3</v>
      </c>
      <c r="V18" s="24">
        <v>1006</v>
      </c>
      <c r="W18" s="24">
        <v>286.39999999999998</v>
      </c>
      <c r="X18" s="24">
        <v>80.5</v>
      </c>
      <c r="Y18" s="24">
        <v>3291.4</v>
      </c>
      <c r="Z18" s="24"/>
      <c r="AA18" s="24">
        <v>147.1</v>
      </c>
      <c r="AB18" s="39">
        <f t="shared" si="0"/>
        <v>75</v>
      </c>
      <c r="AC18" s="24"/>
      <c r="AD18" s="51">
        <f t="shared" si="1"/>
        <v>4125.3</v>
      </c>
      <c r="AE18" s="27" t="s">
        <v>54</v>
      </c>
      <c r="AF18" s="27" t="s">
        <v>54</v>
      </c>
      <c r="AG18" s="27" t="s">
        <v>54</v>
      </c>
      <c r="AH18" s="27" t="s">
        <v>54</v>
      </c>
      <c r="AI18" s="27" t="s">
        <v>53</v>
      </c>
      <c r="AJ18" s="27" t="s">
        <v>61</v>
      </c>
      <c r="AK18" s="29">
        <v>25.18</v>
      </c>
      <c r="AL18" s="36">
        <f t="shared" si="3"/>
        <v>103875.054</v>
      </c>
      <c r="AM18" s="36">
        <f t="shared" si="4"/>
        <v>1246500.648</v>
      </c>
      <c r="AN18" s="36">
        <f t="shared" si="5"/>
        <v>5193.7527000000009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s="52" customFormat="1" ht="15" customHeight="1" x14ac:dyDescent="0.2">
      <c r="A19" s="77">
        <f t="shared" si="6"/>
        <v>7</v>
      </c>
      <c r="B19" s="53" t="s">
        <v>78</v>
      </c>
      <c r="C19" s="24">
        <v>19</v>
      </c>
      <c r="D19" s="24">
        <v>1987</v>
      </c>
      <c r="E19" s="26" t="s">
        <v>79</v>
      </c>
      <c r="F19" s="24">
        <v>2</v>
      </c>
      <c r="G19" s="24"/>
      <c r="H19" s="24">
        <v>4</v>
      </c>
      <c r="I19" s="24">
        <v>4</v>
      </c>
      <c r="J19" s="24">
        <v>32</v>
      </c>
      <c r="K19" s="24"/>
      <c r="L19" s="30">
        <f t="shared" si="2"/>
        <v>2179.7000000000003</v>
      </c>
      <c r="M19" s="30">
        <v>1776.4</v>
      </c>
      <c r="N19" s="30">
        <v>265.89999999999998</v>
      </c>
      <c r="O19" s="30">
        <v>137.4</v>
      </c>
      <c r="P19" s="24"/>
      <c r="Q19" s="24"/>
      <c r="R19" s="24"/>
      <c r="S19" s="24"/>
      <c r="T19" s="50">
        <v>1950.7</v>
      </c>
      <c r="U19" s="50">
        <v>1264.7</v>
      </c>
      <c r="V19" s="24"/>
      <c r="W19" s="24"/>
      <c r="X19" s="24">
        <v>163.32</v>
      </c>
      <c r="Y19" s="24">
        <v>527.96</v>
      </c>
      <c r="Z19" s="24"/>
      <c r="AA19" s="24"/>
      <c r="AB19" s="24"/>
      <c r="AC19" s="24">
        <f>J19</f>
        <v>32</v>
      </c>
      <c r="AD19" s="51">
        <f t="shared" si="1"/>
        <v>1776.4</v>
      </c>
      <c r="AE19" s="27" t="s">
        <v>54</v>
      </c>
      <c r="AF19" s="27" t="s">
        <v>54</v>
      </c>
      <c r="AG19" s="27" t="s">
        <v>54</v>
      </c>
      <c r="AH19" s="27" t="s">
        <v>54</v>
      </c>
      <c r="AI19" s="27" t="s">
        <v>53</v>
      </c>
      <c r="AJ19" s="27" t="s">
        <v>61</v>
      </c>
      <c r="AK19" s="29">
        <v>28.02</v>
      </c>
      <c r="AL19" s="36">
        <f t="shared" si="3"/>
        <v>49774.728000000003</v>
      </c>
      <c r="AM19" s="36">
        <f t="shared" si="4"/>
        <v>597296.73600000003</v>
      </c>
      <c r="AN19" s="36">
        <f t="shared" si="5"/>
        <v>2488.7364000000002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s="52" customFormat="1" ht="15" customHeight="1" x14ac:dyDescent="0.2">
      <c r="A20" s="77">
        <f t="shared" si="6"/>
        <v>8</v>
      </c>
      <c r="B20" s="53" t="s">
        <v>78</v>
      </c>
      <c r="C20" s="24">
        <v>21</v>
      </c>
      <c r="D20" s="24">
        <v>1991</v>
      </c>
      <c r="E20" s="26" t="s">
        <v>79</v>
      </c>
      <c r="F20" s="24">
        <v>2</v>
      </c>
      <c r="G20" s="24"/>
      <c r="H20" s="24">
        <v>4</v>
      </c>
      <c r="I20" s="24">
        <v>4</v>
      </c>
      <c r="J20" s="24">
        <v>32</v>
      </c>
      <c r="K20" s="24"/>
      <c r="L20" s="30">
        <f t="shared" si="2"/>
        <v>2186.2000000000003</v>
      </c>
      <c r="M20" s="30">
        <v>1788</v>
      </c>
      <c r="N20" s="30">
        <v>262.8</v>
      </c>
      <c r="O20" s="30">
        <v>135.4</v>
      </c>
      <c r="P20" s="24"/>
      <c r="Q20" s="24"/>
      <c r="R20" s="24"/>
      <c r="S20" s="24"/>
      <c r="T20" s="50">
        <v>5330</v>
      </c>
      <c r="U20" s="24">
        <v>1253</v>
      </c>
      <c r="V20" s="24">
        <v>531.6</v>
      </c>
      <c r="W20" s="24">
        <v>59.8</v>
      </c>
      <c r="X20" s="24">
        <v>34.5</v>
      </c>
      <c r="Y20" s="24">
        <v>3450</v>
      </c>
      <c r="Z20" s="24"/>
      <c r="AA20" s="24"/>
      <c r="AB20" s="24"/>
      <c r="AC20" s="24">
        <f t="shared" ref="AC20:AC35" si="7">J20</f>
        <v>32</v>
      </c>
      <c r="AD20" s="51">
        <f t="shared" si="1"/>
        <v>1788</v>
      </c>
      <c r="AE20" s="27" t="s">
        <v>54</v>
      </c>
      <c r="AF20" s="27" t="s">
        <v>54</v>
      </c>
      <c r="AG20" s="27" t="s">
        <v>54</v>
      </c>
      <c r="AH20" s="27" t="s">
        <v>54</v>
      </c>
      <c r="AI20" s="27" t="s">
        <v>53</v>
      </c>
      <c r="AJ20" s="27" t="s">
        <v>61</v>
      </c>
      <c r="AK20" s="29">
        <v>28.02</v>
      </c>
      <c r="AL20" s="36">
        <f t="shared" si="3"/>
        <v>50099.76</v>
      </c>
      <c r="AM20" s="36">
        <f t="shared" si="4"/>
        <v>601197.12</v>
      </c>
      <c r="AN20" s="36">
        <f t="shared" si="5"/>
        <v>2504.9880000000003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52" customFormat="1" ht="15" customHeight="1" x14ac:dyDescent="0.2">
      <c r="A21" s="77">
        <f t="shared" si="6"/>
        <v>9</v>
      </c>
      <c r="B21" s="53" t="s">
        <v>78</v>
      </c>
      <c r="C21" s="24">
        <v>23</v>
      </c>
      <c r="D21" s="24">
        <v>2004</v>
      </c>
      <c r="E21" s="26" t="s">
        <v>63</v>
      </c>
      <c r="F21" s="24">
        <v>5</v>
      </c>
      <c r="G21" s="24"/>
      <c r="H21" s="24">
        <v>2</v>
      </c>
      <c r="I21" s="24">
        <v>2</v>
      </c>
      <c r="J21" s="24">
        <v>30</v>
      </c>
      <c r="K21" s="24"/>
      <c r="L21" s="30">
        <f t="shared" si="2"/>
        <v>1816.6499999999999</v>
      </c>
      <c r="M21" s="30">
        <v>1616.45</v>
      </c>
      <c r="N21" s="30">
        <v>166.1</v>
      </c>
      <c r="O21" s="30">
        <v>34.1</v>
      </c>
      <c r="P21" s="24"/>
      <c r="Q21" s="24"/>
      <c r="R21" s="24"/>
      <c r="S21" s="24">
        <v>347.7</v>
      </c>
      <c r="T21" s="50">
        <v>2300</v>
      </c>
      <c r="U21" s="24">
        <v>451.4</v>
      </c>
      <c r="V21" s="24">
        <v>422.72</v>
      </c>
      <c r="W21" s="24"/>
      <c r="X21" s="24">
        <v>306.87</v>
      </c>
      <c r="Y21" s="24"/>
      <c r="Z21" s="24"/>
      <c r="AA21" s="24"/>
      <c r="AB21" s="24"/>
      <c r="AC21" s="24">
        <f t="shared" si="7"/>
        <v>30</v>
      </c>
      <c r="AD21" s="51">
        <f t="shared" si="1"/>
        <v>1616.45</v>
      </c>
      <c r="AE21" s="27" t="s">
        <v>54</v>
      </c>
      <c r="AF21" s="27" t="s">
        <v>54</v>
      </c>
      <c r="AG21" s="27" t="s">
        <v>54</v>
      </c>
      <c r="AH21" s="27" t="s">
        <v>54</v>
      </c>
      <c r="AI21" s="27" t="s">
        <v>53</v>
      </c>
      <c r="AJ21" s="27" t="s">
        <v>61</v>
      </c>
      <c r="AK21" s="29">
        <v>25.18</v>
      </c>
      <c r="AL21" s="36">
        <f t="shared" si="3"/>
        <v>40702.211000000003</v>
      </c>
      <c r="AM21" s="36">
        <f t="shared" si="4"/>
        <v>488426.53200000001</v>
      </c>
      <c r="AN21" s="36">
        <f t="shared" si="5"/>
        <v>2035.1105500000003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52" customFormat="1" ht="15" customHeight="1" x14ac:dyDescent="0.2">
      <c r="A22" s="77">
        <f t="shared" si="6"/>
        <v>10</v>
      </c>
      <c r="B22" s="53" t="s">
        <v>78</v>
      </c>
      <c r="C22" s="24">
        <v>27</v>
      </c>
      <c r="D22" s="40">
        <v>1994</v>
      </c>
      <c r="E22" s="26" t="s">
        <v>79</v>
      </c>
      <c r="F22" s="24">
        <v>2</v>
      </c>
      <c r="G22" s="24"/>
      <c r="H22" s="24">
        <v>3</v>
      </c>
      <c r="I22" s="24">
        <v>3</v>
      </c>
      <c r="J22" s="24">
        <v>18</v>
      </c>
      <c r="K22" s="24"/>
      <c r="L22" s="30">
        <f t="shared" si="2"/>
        <v>1151.3</v>
      </c>
      <c r="M22" s="30">
        <v>956.2</v>
      </c>
      <c r="N22" s="30">
        <v>195.1</v>
      </c>
      <c r="O22" s="30">
        <v>0</v>
      </c>
      <c r="P22" s="24"/>
      <c r="Q22" s="24"/>
      <c r="R22" s="24"/>
      <c r="S22" s="24"/>
      <c r="T22" s="50">
        <v>1900</v>
      </c>
      <c r="U22" s="50">
        <v>714</v>
      </c>
      <c r="V22" s="24"/>
      <c r="W22" s="24"/>
      <c r="X22" s="24"/>
      <c r="Y22" s="24">
        <v>1186</v>
      </c>
      <c r="Z22" s="24"/>
      <c r="AA22" s="24"/>
      <c r="AB22" s="24"/>
      <c r="AC22" s="24">
        <f t="shared" si="7"/>
        <v>18</v>
      </c>
      <c r="AD22" s="51">
        <f t="shared" si="1"/>
        <v>956.2</v>
      </c>
      <c r="AE22" s="27" t="s">
        <v>54</v>
      </c>
      <c r="AF22" s="27" t="s">
        <v>54</v>
      </c>
      <c r="AG22" s="27" t="s">
        <v>54</v>
      </c>
      <c r="AH22" s="27" t="s">
        <v>54</v>
      </c>
      <c r="AI22" s="27" t="s">
        <v>53</v>
      </c>
      <c r="AJ22" s="27" t="s">
        <v>61</v>
      </c>
      <c r="AK22" s="29">
        <v>28.02</v>
      </c>
      <c r="AL22" s="36">
        <f t="shared" si="3"/>
        <v>26792.724000000002</v>
      </c>
      <c r="AM22" s="36">
        <f t="shared" si="4"/>
        <v>321512.68800000002</v>
      </c>
      <c r="AN22" s="36">
        <f t="shared" si="5"/>
        <v>1339.6362000000001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s="52" customFormat="1" ht="15" customHeight="1" x14ac:dyDescent="0.2">
      <c r="A23" s="77">
        <f t="shared" si="6"/>
        <v>11</v>
      </c>
      <c r="B23" s="53" t="s">
        <v>78</v>
      </c>
      <c r="C23" s="24">
        <v>29</v>
      </c>
      <c r="D23" s="24">
        <v>1983</v>
      </c>
      <c r="E23" s="26" t="s">
        <v>79</v>
      </c>
      <c r="F23" s="24">
        <v>2</v>
      </c>
      <c r="G23" s="24"/>
      <c r="H23" s="24">
        <v>3</v>
      </c>
      <c r="I23" s="24">
        <v>3</v>
      </c>
      <c r="J23" s="24">
        <v>18</v>
      </c>
      <c r="K23" s="24"/>
      <c r="L23" s="30">
        <f t="shared" si="2"/>
        <v>1182.7</v>
      </c>
      <c r="M23" s="30">
        <v>975.4</v>
      </c>
      <c r="N23" s="30">
        <v>207.3</v>
      </c>
      <c r="O23" s="30">
        <v>0</v>
      </c>
      <c r="P23" s="24"/>
      <c r="Q23" s="24"/>
      <c r="R23" s="24"/>
      <c r="S23" s="24"/>
      <c r="T23" s="50">
        <v>2450</v>
      </c>
      <c r="U23" s="50">
        <v>694.3</v>
      </c>
      <c r="V23" s="24"/>
      <c r="W23" s="24"/>
      <c r="X23" s="24"/>
      <c r="Y23" s="24">
        <v>1914.5</v>
      </c>
      <c r="Z23" s="24"/>
      <c r="AA23" s="24"/>
      <c r="AB23" s="24"/>
      <c r="AC23" s="24">
        <f t="shared" si="7"/>
        <v>18</v>
      </c>
      <c r="AD23" s="51">
        <f t="shared" si="1"/>
        <v>975.4</v>
      </c>
      <c r="AE23" s="27" t="s">
        <v>54</v>
      </c>
      <c r="AF23" s="27" t="s">
        <v>54</v>
      </c>
      <c r="AG23" s="27" t="s">
        <v>54</v>
      </c>
      <c r="AH23" s="27" t="s">
        <v>54</v>
      </c>
      <c r="AI23" s="27" t="s">
        <v>53</v>
      </c>
      <c r="AJ23" s="27" t="s">
        <v>61</v>
      </c>
      <c r="AK23" s="29">
        <v>28.02</v>
      </c>
      <c r="AL23" s="36">
        <f t="shared" si="3"/>
        <v>27330.707999999999</v>
      </c>
      <c r="AM23" s="36">
        <f t="shared" si="4"/>
        <v>327968.49599999998</v>
      </c>
      <c r="AN23" s="36">
        <f t="shared" si="5"/>
        <v>1366.5354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s="52" customFormat="1" ht="15" customHeight="1" x14ac:dyDescent="0.2">
      <c r="A24" s="77">
        <f t="shared" si="6"/>
        <v>12</v>
      </c>
      <c r="B24" s="53" t="s">
        <v>80</v>
      </c>
      <c r="C24" s="24">
        <v>29</v>
      </c>
      <c r="D24" s="24">
        <v>1984</v>
      </c>
      <c r="E24" s="26" t="s">
        <v>81</v>
      </c>
      <c r="F24" s="24">
        <v>2</v>
      </c>
      <c r="G24" s="24"/>
      <c r="H24" s="24">
        <v>2</v>
      </c>
      <c r="I24" s="24">
        <v>2</v>
      </c>
      <c r="J24" s="24">
        <v>23</v>
      </c>
      <c r="K24" s="24"/>
      <c r="L24" s="30">
        <f t="shared" si="2"/>
        <v>889.4</v>
      </c>
      <c r="M24" s="30">
        <v>780.4</v>
      </c>
      <c r="N24" s="30">
        <v>109</v>
      </c>
      <c r="O24" s="30">
        <v>0</v>
      </c>
      <c r="P24" s="24"/>
      <c r="Q24" s="24"/>
      <c r="R24" s="24"/>
      <c r="S24" s="24"/>
      <c r="T24" s="50">
        <v>3342</v>
      </c>
      <c r="U24" s="50">
        <v>519</v>
      </c>
      <c r="V24" s="24"/>
      <c r="W24" s="24"/>
      <c r="X24" s="24"/>
      <c r="Y24" s="24">
        <v>2823</v>
      </c>
      <c r="Z24" s="24"/>
      <c r="AA24" s="24"/>
      <c r="AB24" s="24"/>
      <c r="AC24" s="24">
        <f t="shared" si="7"/>
        <v>23</v>
      </c>
      <c r="AD24" s="51">
        <f t="shared" si="1"/>
        <v>780.4</v>
      </c>
      <c r="AE24" s="27" t="s">
        <v>54</v>
      </c>
      <c r="AF24" s="27" t="s">
        <v>54</v>
      </c>
      <c r="AG24" s="27" t="s">
        <v>54</v>
      </c>
      <c r="AH24" s="69" t="s">
        <v>61</v>
      </c>
      <c r="AI24" s="27" t="s">
        <v>53</v>
      </c>
      <c r="AJ24" s="69" t="s">
        <v>106</v>
      </c>
      <c r="AK24" s="29">
        <v>28.02</v>
      </c>
      <c r="AL24" s="36">
        <f t="shared" si="3"/>
        <v>21866.807999999997</v>
      </c>
      <c r="AM24" s="36">
        <f t="shared" si="4"/>
        <v>262401.696</v>
      </c>
      <c r="AN24" s="36">
        <f t="shared" si="5"/>
        <v>1093.3403999999998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s="52" customFormat="1" ht="15" customHeight="1" x14ac:dyDescent="0.2">
      <c r="A25" s="77">
        <f t="shared" si="6"/>
        <v>13</v>
      </c>
      <c r="B25" s="53" t="s">
        <v>80</v>
      </c>
      <c r="C25" s="39">
        <v>30</v>
      </c>
      <c r="D25" s="24">
        <v>1990</v>
      </c>
      <c r="E25" s="26" t="s">
        <v>81</v>
      </c>
      <c r="F25" s="24">
        <v>2</v>
      </c>
      <c r="G25" s="24"/>
      <c r="H25" s="24">
        <v>6</v>
      </c>
      <c r="I25" s="24">
        <v>6</v>
      </c>
      <c r="J25" s="24">
        <v>36</v>
      </c>
      <c r="K25" s="24"/>
      <c r="L25" s="30">
        <f t="shared" si="2"/>
        <v>1937.1000000000001</v>
      </c>
      <c r="M25" s="30">
        <v>1832.7</v>
      </c>
      <c r="N25" s="30">
        <v>104.4</v>
      </c>
      <c r="O25" s="30">
        <v>0</v>
      </c>
      <c r="P25" s="24"/>
      <c r="Q25" s="24"/>
      <c r="R25" s="24"/>
      <c r="S25" s="24"/>
      <c r="T25" s="24">
        <v>4900</v>
      </c>
      <c r="U25" s="24">
        <v>1427</v>
      </c>
      <c r="V25" s="24"/>
      <c r="W25" s="24"/>
      <c r="X25" s="24"/>
      <c r="Y25" s="24">
        <v>3472.4</v>
      </c>
      <c r="Z25" s="24"/>
      <c r="AA25" s="24"/>
      <c r="AB25" s="24"/>
      <c r="AC25" s="24">
        <f t="shared" si="7"/>
        <v>36</v>
      </c>
      <c r="AD25" s="51">
        <f t="shared" si="1"/>
        <v>1832.7</v>
      </c>
      <c r="AE25" s="27" t="s">
        <v>54</v>
      </c>
      <c r="AF25" s="27" t="s">
        <v>54</v>
      </c>
      <c r="AG25" s="27" t="s">
        <v>54</v>
      </c>
      <c r="AH25" s="27" t="s">
        <v>54</v>
      </c>
      <c r="AI25" s="27" t="s">
        <v>53</v>
      </c>
      <c r="AJ25" s="27" t="s">
        <v>61</v>
      </c>
      <c r="AK25" s="29">
        <v>28.02</v>
      </c>
      <c r="AL25" s="36">
        <f t="shared" si="3"/>
        <v>51352.254000000001</v>
      </c>
      <c r="AM25" s="36">
        <f t="shared" si="4"/>
        <v>616227.04799999995</v>
      </c>
      <c r="AN25" s="36">
        <f t="shared" si="5"/>
        <v>2567.6127000000001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s="52" customFormat="1" ht="15" customHeight="1" x14ac:dyDescent="0.2">
      <c r="A26" s="77">
        <f t="shared" si="6"/>
        <v>14</v>
      </c>
      <c r="B26" s="53" t="s">
        <v>80</v>
      </c>
      <c r="C26" s="24">
        <v>31</v>
      </c>
      <c r="D26" s="24">
        <v>1985</v>
      </c>
      <c r="E26" s="26" t="s">
        <v>81</v>
      </c>
      <c r="F26" s="24">
        <v>2</v>
      </c>
      <c r="G26" s="24"/>
      <c r="H26" s="24">
        <v>2</v>
      </c>
      <c r="I26" s="24">
        <v>2</v>
      </c>
      <c r="J26" s="24">
        <v>24</v>
      </c>
      <c r="K26" s="24"/>
      <c r="L26" s="30">
        <f t="shared" si="2"/>
        <v>885.80000000000007</v>
      </c>
      <c r="M26" s="30">
        <v>777.6</v>
      </c>
      <c r="N26" s="30">
        <v>108.2</v>
      </c>
      <c r="O26" s="30">
        <v>0</v>
      </c>
      <c r="P26" s="24"/>
      <c r="Q26" s="24"/>
      <c r="R26" s="24"/>
      <c r="S26" s="24"/>
      <c r="T26" s="50">
        <v>3342</v>
      </c>
      <c r="U26" s="50">
        <v>519</v>
      </c>
      <c r="V26" s="24"/>
      <c r="W26" s="24"/>
      <c r="X26" s="24"/>
      <c r="Y26" s="24">
        <v>2828</v>
      </c>
      <c r="Z26" s="24"/>
      <c r="AA26" s="24"/>
      <c r="AB26" s="24"/>
      <c r="AC26" s="24">
        <f t="shared" si="7"/>
        <v>24</v>
      </c>
      <c r="AD26" s="51">
        <f t="shared" si="1"/>
        <v>777.6</v>
      </c>
      <c r="AE26" s="27" t="s">
        <v>54</v>
      </c>
      <c r="AF26" s="27" t="s">
        <v>54</v>
      </c>
      <c r="AG26" s="27" t="s">
        <v>54</v>
      </c>
      <c r="AH26" s="69" t="s">
        <v>61</v>
      </c>
      <c r="AI26" s="27" t="s">
        <v>53</v>
      </c>
      <c r="AJ26" s="69" t="s">
        <v>106</v>
      </c>
      <c r="AK26" s="29">
        <v>28.02</v>
      </c>
      <c r="AL26" s="36">
        <f t="shared" si="3"/>
        <v>21788.351999999999</v>
      </c>
      <c r="AM26" s="36">
        <f t="shared" si="4"/>
        <v>261460.22399999999</v>
      </c>
      <c r="AN26" s="36">
        <f t="shared" si="5"/>
        <v>1089.4176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s="52" customFormat="1" ht="15" customHeight="1" x14ac:dyDescent="0.2">
      <c r="A27" s="77">
        <f t="shared" si="6"/>
        <v>15</v>
      </c>
      <c r="B27" s="53" t="s">
        <v>80</v>
      </c>
      <c r="C27" s="24">
        <v>32</v>
      </c>
      <c r="D27" s="24">
        <v>1995</v>
      </c>
      <c r="E27" s="26" t="s">
        <v>82</v>
      </c>
      <c r="F27" s="24">
        <v>2</v>
      </c>
      <c r="G27" s="24"/>
      <c r="H27" s="24">
        <v>3</v>
      </c>
      <c r="I27" s="24">
        <v>3</v>
      </c>
      <c r="J27" s="24">
        <v>12</v>
      </c>
      <c r="K27" s="24"/>
      <c r="L27" s="30">
        <f t="shared" si="2"/>
        <v>842.3</v>
      </c>
      <c r="M27" s="30">
        <v>739.7</v>
      </c>
      <c r="N27" s="30">
        <v>61.8</v>
      </c>
      <c r="O27" s="30">
        <v>40.799999999999997</v>
      </c>
      <c r="P27" s="24"/>
      <c r="Q27" s="24"/>
      <c r="R27" s="24"/>
      <c r="S27" s="24"/>
      <c r="T27" s="24">
        <v>2229.6</v>
      </c>
      <c r="U27" s="24">
        <v>567.79999999999995</v>
      </c>
      <c r="V27" s="24"/>
      <c r="W27" s="24"/>
      <c r="X27" s="24"/>
      <c r="Y27" s="24">
        <v>1661.8</v>
      </c>
      <c r="Z27" s="24"/>
      <c r="AA27" s="24"/>
      <c r="AB27" s="24"/>
      <c r="AC27" s="24">
        <f t="shared" si="7"/>
        <v>12</v>
      </c>
      <c r="AD27" s="51">
        <f t="shared" si="1"/>
        <v>739.7</v>
      </c>
      <c r="AE27" s="27" t="s">
        <v>54</v>
      </c>
      <c r="AF27" s="27" t="s">
        <v>54</v>
      </c>
      <c r="AG27" s="27" t="s">
        <v>54</v>
      </c>
      <c r="AH27" s="27" t="s">
        <v>54</v>
      </c>
      <c r="AI27" s="27" t="s">
        <v>53</v>
      </c>
      <c r="AJ27" s="27" t="s">
        <v>61</v>
      </c>
      <c r="AK27" s="29">
        <v>28.02</v>
      </c>
      <c r="AL27" s="36">
        <f t="shared" si="3"/>
        <v>20726.394</v>
      </c>
      <c r="AM27" s="36">
        <f t="shared" si="4"/>
        <v>248716.728</v>
      </c>
      <c r="AN27" s="36">
        <f t="shared" si="5"/>
        <v>1036.3197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52" customFormat="1" ht="15" customHeight="1" x14ac:dyDescent="0.2">
      <c r="A28" s="77">
        <f t="shared" si="6"/>
        <v>16</v>
      </c>
      <c r="B28" s="53" t="s">
        <v>80</v>
      </c>
      <c r="C28" s="24">
        <v>33</v>
      </c>
      <c r="D28" s="24">
        <v>1984</v>
      </c>
      <c r="E28" s="26" t="s">
        <v>81</v>
      </c>
      <c r="F28" s="24">
        <v>2</v>
      </c>
      <c r="G28" s="24"/>
      <c r="H28" s="24">
        <v>2</v>
      </c>
      <c r="I28" s="24">
        <v>2</v>
      </c>
      <c r="J28" s="24">
        <v>24</v>
      </c>
      <c r="K28" s="24"/>
      <c r="L28" s="30">
        <f t="shared" si="2"/>
        <v>886.2</v>
      </c>
      <c r="M28" s="30">
        <v>777.2</v>
      </c>
      <c r="N28" s="30">
        <v>109</v>
      </c>
      <c r="O28" s="30">
        <v>0</v>
      </c>
      <c r="P28" s="24"/>
      <c r="Q28" s="24"/>
      <c r="R28" s="24"/>
      <c r="S28" s="24"/>
      <c r="T28" s="24">
        <v>3342</v>
      </c>
      <c r="U28" s="24">
        <v>519</v>
      </c>
      <c r="V28" s="24"/>
      <c r="W28" s="24"/>
      <c r="X28" s="24"/>
      <c r="Y28" s="24">
        <v>2823</v>
      </c>
      <c r="Z28" s="24"/>
      <c r="AA28" s="24"/>
      <c r="AB28" s="24"/>
      <c r="AC28" s="24">
        <f t="shared" si="7"/>
        <v>24</v>
      </c>
      <c r="AD28" s="51">
        <f t="shared" si="1"/>
        <v>777.2</v>
      </c>
      <c r="AE28" s="27" t="s">
        <v>54</v>
      </c>
      <c r="AF28" s="27" t="s">
        <v>54</v>
      </c>
      <c r="AG28" s="27" t="s">
        <v>54</v>
      </c>
      <c r="AH28" s="69" t="s">
        <v>61</v>
      </c>
      <c r="AI28" s="27" t="s">
        <v>53</v>
      </c>
      <c r="AJ28" s="69" t="s">
        <v>106</v>
      </c>
      <c r="AK28" s="29">
        <v>28.02</v>
      </c>
      <c r="AL28" s="36">
        <f t="shared" si="3"/>
        <v>21777.144</v>
      </c>
      <c r="AM28" s="36">
        <f t="shared" si="4"/>
        <v>261325.728</v>
      </c>
      <c r="AN28" s="36">
        <f t="shared" si="5"/>
        <v>1088.8572000000001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s="52" customFormat="1" ht="15" customHeight="1" x14ac:dyDescent="0.2">
      <c r="A29" s="77">
        <f t="shared" si="6"/>
        <v>17</v>
      </c>
      <c r="B29" s="53" t="s">
        <v>80</v>
      </c>
      <c r="C29" s="24">
        <v>35</v>
      </c>
      <c r="D29" s="24">
        <v>1985</v>
      </c>
      <c r="E29" s="26" t="s">
        <v>81</v>
      </c>
      <c r="F29" s="24">
        <v>2</v>
      </c>
      <c r="G29" s="24"/>
      <c r="H29" s="24">
        <v>2</v>
      </c>
      <c r="I29" s="24">
        <v>2</v>
      </c>
      <c r="J29" s="24">
        <v>23</v>
      </c>
      <c r="K29" s="24"/>
      <c r="L29" s="30">
        <f t="shared" si="2"/>
        <v>889.8</v>
      </c>
      <c r="M29" s="30">
        <v>785.3</v>
      </c>
      <c r="N29" s="30">
        <v>104.5</v>
      </c>
      <c r="O29" s="30">
        <v>0</v>
      </c>
      <c r="P29" s="24"/>
      <c r="Q29" s="24"/>
      <c r="R29" s="24"/>
      <c r="S29" s="24"/>
      <c r="T29" s="24">
        <v>3431</v>
      </c>
      <c r="U29" s="24">
        <v>519</v>
      </c>
      <c r="V29" s="24"/>
      <c r="W29" s="24"/>
      <c r="X29" s="24"/>
      <c r="Y29" s="24">
        <v>2912</v>
      </c>
      <c r="Z29" s="24"/>
      <c r="AA29" s="24"/>
      <c r="AB29" s="24"/>
      <c r="AC29" s="24">
        <f t="shared" si="7"/>
        <v>23</v>
      </c>
      <c r="AD29" s="51">
        <f t="shared" si="1"/>
        <v>785.3</v>
      </c>
      <c r="AE29" s="27" t="s">
        <v>54</v>
      </c>
      <c r="AF29" s="27" t="s">
        <v>54</v>
      </c>
      <c r="AG29" s="27" t="s">
        <v>54</v>
      </c>
      <c r="AH29" s="69" t="s">
        <v>61</v>
      </c>
      <c r="AI29" s="27" t="s">
        <v>53</v>
      </c>
      <c r="AJ29" s="69" t="s">
        <v>106</v>
      </c>
      <c r="AK29" s="29">
        <v>28.02</v>
      </c>
      <c r="AL29" s="36">
        <f t="shared" si="3"/>
        <v>22004.106</v>
      </c>
      <c r="AM29" s="36">
        <f t="shared" si="4"/>
        <v>264049.272</v>
      </c>
      <c r="AN29" s="36">
        <f t="shared" si="5"/>
        <v>1100.2053000000001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s="52" customFormat="1" ht="15" customHeight="1" x14ac:dyDescent="0.2">
      <c r="A30" s="77">
        <f t="shared" si="6"/>
        <v>18</v>
      </c>
      <c r="B30" s="53" t="s">
        <v>80</v>
      </c>
      <c r="C30" s="39">
        <v>36</v>
      </c>
      <c r="D30" s="24">
        <v>1990</v>
      </c>
      <c r="E30" s="26" t="s">
        <v>81</v>
      </c>
      <c r="F30" s="24">
        <v>2</v>
      </c>
      <c r="G30" s="24"/>
      <c r="H30" s="24">
        <v>6</v>
      </c>
      <c r="I30" s="24">
        <v>6</v>
      </c>
      <c r="J30" s="24">
        <v>36</v>
      </c>
      <c r="K30" s="24"/>
      <c r="L30" s="30">
        <f t="shared" si="2"/>
        <v>2245.6</v>
      </c>
      <c r="M30" s="30">
        <v>1927.6</v>
      </c>
      <c r="N30" s="30">
        <v>318</v>
      </c>
      <c r="O30" s="30">
        <v>0</v>
      </c>
      <c r="P30" s="24"/>
      <c r="Q30" s="24"/>
      <c r="R30" s="24"/>
      <c r="S30" s="24"/>
      <c r="T30" s="24">
        <v>4900</v>
      </c>
      <c r="U30" s="24">
        <v>1427.6</v>
      </c>
      <c r="V30" s="24"/>
      <c r="W30" s="24"/>
      <c r="X30" s="24"/>
      <c r="Y30" s="24">
        <v>3472.4</v>
      </c>
      <c r="Z30" s="24"/>
      <c r="AA30" s="24"/>
      <c r="AB30" s="24"/>
      <c r="AC30" s="24">
        <f t="shared" si="7"/>
        <v>36</v>
      </c>
      <c r="AD30" s="51">
        <f t="shared" si="1"/>
        <v>1927.6</v>
      </c>
      <c r="AE30" s="27" t="s">
        <v>54</v>
      </c>
      <c r="AF30" s="27" t="s">
        <v>54</v>
      </c>
      <c r="AG30" s="27" t="s">
        <v>54</v>
      </c>
      <c r="AH30" s="27" t="s">
        <v>54</v>
      </c>
      <c r="AI30" s="27" t="s">
        <v>53</v>
      </c>
      <c r="AJ30" s="27" t="s">
        <v>61</v>
      </c>
      <c r="AK30" s="29">
        <v>28.02</v>
      </c>
      <c r="AL30" s="36">
        <f t="shared" si="3"/>
        <v>54011.351999999999</v>
      </c>
      <c r="AM30" s="36">
        <f t="shared" si="4"/>
        <v>648136.22399999993</v>
      </c>
      <c r="AN30" s="36">
        <f t="shared" si="5"/>
        <v>2700.5676000000003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s="52" customFormat="1" ht="15" customHeight="1" x14ac:dyDescent="0.2">
      <c r="A31" s="77">
        <f t="shared" si="6"/>
        <v>19</v>
      </c>
      <c r="B31" s="53" t="s">
        <v>80</v>
      </c>
      <c r="C31" s="24">
        <v>37</v>
      </c>
      <c r="D31" s="24">
        <v>1986</v>
      </c>
      <c r="E31" s="26" t="s">
        <v>81</v>
      </c>
      <c r="F31" s="24">
        <v>2</v>
      </c>
      <c r="G31" s="24"/>
      <c r="H31" s="24">
        <v>4</v>
      </c>
      <c r="I31" s="24">
        <v>4</v>
      </c>
      <c r="J31" s="24">
        <v>32</v>
      </c>
      <c r="K31" s="24"/>
      <c r="L31" s="30">
        <f t="shared" si="2"/>
        <v>2232</v>
      </c>
      <c r="M31" s="30">
        <v>1778.4</v>
      </c>
      <c r="N31" s="30">
        <v>313.10000000000002</v>
      </c>
      <c r="O31" s="30">
        <v>140.5</v>
      </c>
      <c r="P31" s="24"/>
      <c r="Q31" s="24"/>
      <c r="R31" s="24"/>
      <c r="S31" s="24"/>
      <c r="T31" s="24"/>
      <c r="U31" s="24">
        <v>372.7</v>
      </c>
      <c r="V31" s="24"/>
      <c r="W31" s="24"/>
      <c r="X31" s="24"/>
      <c r="Y31" s="24"/>
      <c r="Z31" s="24"/>
      <c r="AA31" s="24"/>
      <c r="AB31" s="24"/>
      <c r="AC31" s="24">
        <f t="shared" si="7"/>
        <v>32</v>
      </c>
      <c r="AD31" s="51">
        <f t="shared" si="1"/>
        <v>1778.4</v>
      </c>
      <c r="AE31" s="27" t="s">
        <v>54</v>
      </c>
      <c r="AF31" s="27" t="s">
        <v>54</v>
      </c>
      <c r="AG31" s="27" t="s">
        <v>54</v>
      </c>
      <c r="AH31" s="27" t="s">
        <v>54</v>
      </c>
      <c r="AI31" s="27" t="s">
        <v>53</v>
      </c>
      <c r="AJ31" s="27" t="s">
        <v>61</v>
      </c>
      <c r="AK31" s="29">
        <v>28.02</v>
      </c>
      <c r="AL31" s="36">
        <f t="shared" si="3"/>
        <v>49830.768000000004</v>
      </c>
      <c r="AM31" s="36">
        <f t="shared" si="4"/>
        <v>597969.21600000001</v>
      </c>
      <c r="AN31" s="36">
        <f t="shared" si="5"/>
        <v>2491.5384000000004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s="52" customFormat="1" ht="15" customHeight="1" x14ac:dyDescent="0.2">
      <c r="A32" s="77">
        <f t="shared" si="6"/>
        <v>20</v>
      </c>
      <c r="B32" s="53" t="s">
        <v>80</v>
      </c>
      <c r="C32" s="24">
        <v>38</v>
      </c>
      <c r="D32" s="24">
        <v>1992</v>
      </c>
      <c r="E32" s="26" t="s">
        <v>81</v>
      </c>
      <c r="F32" s="24">
        <v>2</v>
      </c>
      <c r="G32" s="24"/>
      <c r="H32" s="24">
        <v>3</v>
      </c>
      <c r="I32" s="24">
        <v>3</v>
      </c>
      <c r="J32" s="24">
        <v>18</v>
      </c>
      <c r="K32" s="24"/>
      <c r="L32" s="30">
        <f t="shared" si="2"/>
        <v>1175.58</v>
      </c>
      <c r="M32" s="30">
        <v>968.28</v>
      </c>
      <c r="N32" s="30">
        <v>207.3</v>
      </c>
      <c r="O32" s="30">
        <v>0</v>
      </c>
      <c r="P32" s="24"/>
      <c r="Q32" s="24"/>
      <c r="R32" s="24"/>
      <c r="S32" s="24"/>
      <c r="T32" s="24">
        <v>2450</v>
      </c>
      <c r="U32" s="24">
        <v>714</v>
      </c>
      <c r="V32" s="24"/>
      <c r="W32" s="24"/>
      <c r="X32" s="24"/>
      <c r="Y32" s="24">
        <v>1736</v>
      </c>
      <c r="Z32" s="24"/>
      <c r="AA32" s="24"/>
      <c r="AB32" s="24"/>
      <c r="AC32" s="24">
        <f t="shared" si="7"/>
        <v>18</v>
      </c>
      <c r="AD32" s="51">
        <f t="shared" si="1"/>
        <v>968.28</v>
      </c>
      <c r="AE32" s="27" t="s">
        <v>54</v>
      </c>
      <c r="AF32" s="27" t="s">
        <v>54</v>
      </c>
      <c r="AG32" s="27" t="s">
        <v>54</v>
      </c>
      <c r="AH32" s="27" t="s">
        <v>54</v>
      </c>
      <c r="AI32" s="27" t="s">
        <v>53</v>
      </c>
      <c r="AJ32" s="27" t="s">
        <v>61</v>
      </c>
      <c r="AK32" s="29">
        <v>28.02</v>
      </c>
      <c r="AL32" s="36">
        <f t="shared" si="3"/>
        <v>27131.205599999998</v>
      </c>
      <c r="AM32" s="36">
        <f t="shared" si="4"/>
        <v>325574.46719999996</v>
      </c>
      <c r="AN32" s="36">
        <f t="shared" si="5"/>
        <v>1356.5602799999999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s="52" customFormat="1" ht="15" customHeight="1" x14ac:dyDescent="0.2">
      <c r="A33" s="77">
        <f t="shared" si="6"/>
        <v>21</v>
      </c>
      <c r="B33" s="53" t="s">
        <v>80</v>
      </c>
      <c r="C33" s="24">
        <v>39</v>
      </c>
      <c r="D33" s="24">
        <v>1986</v>
      </c>
      <c r="E33" s="26" t="s">
        <v>79</v>
      </c>
      <c r="F33" s="24">
        <v>2</v>
      </c>
      <c r="G33" s="24"/>
      <c r="H33" s="24">
        <v>2</v>
      </c>
      <c r="I33" s="24">
        <v>2</v>
      </c>
      <c r="J33" s="24">
        <v>16</v>
      </c>
      <c r="K33" s="24"/>
      <c r="L33" s="30">
        <f t="shared" si="2"/>
        <v>1099.5999999999999</v>
      </c>
      <c r="M33" s="30">
        <v>879.9</v>
      </c>
      <c r="N33" s="30">
        <v>146.6</v>
      </c>
      <c r="O33" s="30">
        <v>73.099999999999994</v>
      </c>
      <c r="P33" s="24"/>
      <c r="Q33" s="24"/>
      <c r="R33" s="24"/>
      <c r="S33" s="24"/>
      <c r="T33" s="24"/>
      <c r="U33" s="24">
        <v>632.1</v>
      </c>
      <c r="V33" s="24"/>
      <c r="W33" s="24"/>
      <c r="X33" s="24"/>
      <c r="Y33" s="24"/>
      <c r="Z33" s="24"/>
      <c r="AA33" s="24"/>
      <c r="AB33" s="24"/>
      <c r="AC33" s="24">
        <f t="shared" si="7"/>
        <v>16</v>
      </c>
      <c r="AD33" s="51">
        <f t="shared" si="1"/>
        <v>879.9</v>
      </c>
      <c r="AE33" s="27" t="s">
        <v>54</v>
      </c>
      <c r="AF33" s="27" t="s">
        <v>54</v>
      </c>
      <c r="AG33" s="27" t="s">
        <v>54</v>
      </c>
      <c r="AH33" s="27" t="s">
        <v>54</v>
      </c>
      <c r="AI33" s="27" t="s">
        <v>53</v>
      </c>
      <c r="AJ33" s="27" t="s">
        <v>61</v>
      </c>
      <c r="AK33" s="29">
        <v>28.02</v>
      </c>
      <c r="AL33" s="36">
        <f t="shared" si="3"/>
        <v>24654.797999999999</v>
      </c>
      <c r="AM33" s="36">
        <f t="shared" si="4"/>
        <v>295857.576</v>
      </c>
      <c r="AN33" s="36">
        <f t="shared" si="5"/>
        <v>1232.7399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s="52" customFormat="1" ht="15" customHeight="1" x14ac:dyDescent="0.2">
      <c r="A34" s="77">
        <f t="shared" si="6"/>
        <v>22</v>
      </c>
      <c r="B34" s="53" t="s">
        <v>80</v>
      </c>
      <c r="C34" s="39" t="s">
        <v>83</v>
      </c>
      <c r="D34" s="24">
        <v>1986</v>
      </c>
      <c r="E34" s="26" t="s">
        <v>79</v>
      </c>
      <c r="F34" s="24">
        <v>2</v>
      </c>
      <c r="G34" s="24"/>
      <c r="H34" s="24">
        <v>2</v>
      </c>
      <c r="I34" s="24">
        <v>2</v>
      </c>
      <c r="J34" s="24">
        <v>16</v>
      </c>
      <c r="K34" s="24"/>
      <c r="L34" s="30">
        <f t="shared" si="2"/>
        <v>1092.25</v>
      </c>
      <c r="M34" s="30">
        <v>879.25</v>
      </c>
      <c r="N34" s="30">
        <v>147.4</v>
      </c>
      <c r="O34" s="30">
        <v>65.599999999999994</v>
      </c>
      <c r="P34" s="24"/>
      <c r="Q34" s="24"/>
      <c r="R34" s="24"/>
      <c r="S34" s="24"/>
      <c r="T34" s="24"/>
      <c r="U34" s="24">
        <v>653.5</v>
      </c>
      <c r="V34" s="24"/>
      <c r="W34" s="24"/>
      <c r="X34" s="24"/>
      <c r="Y34" s="24"/>
      <c r="Z34" s="24"/>
      <c r="AA34" s="24"/>
      <c r="AB34" s="24"/>
      <c r="AC34" s="24">
        <f t="shared" si="7"/>
        <v>16</v>
      </c>
      <c r="AD34" s="51">
        <f t="shared" si="1"/>
        <v>879.25</v>
      </c>
      <c r="AE34" s="27" t="s">
        <v>54</v>
      </c>
      <c r="AF34" s="27" t="s">
        <v>54</v>
      </c>
      <c r="AG34" s="27" t="s">
        <v>54</v>
      </c>
      <c r="AH34" s="27" t="s">
        <v>54</v>
      </c>
      <c r="AI34" s="27" t="s">
        <v>53</v>
      </c>
      <c r="AJ34" s="27" t="s">
        <v>61</v>
      </c>
      <c r="AK34" s="29">
        <v>28.02</v>
      </c>
      <c r="AL34" s="36">
        <f t="shared" si="3"/>
        <v>24636.584999999999</v>
      </c>
      <c r="AM34" s="36">
        <f t="shared" si="4"/>
        <v>295639.02</v>
      </c>
      <c r="AN34" s="36">
        <f t="shared" si="5"/>
        <v>1231.82925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s="52" customFormat="1" ht="15" customHeight="1" x14ac:dyDescent="0.2">
      <c r="A35" s="77">
        <f t="shared" si="6"/>
        <v>23</v>
      </c>
      <c r="B35" s="53" t="s">
        <v>80</v>
      </c>
      <c r="C35" s="24">
        <v>41</v>
      </c>
      <c r="D35" s="24">
        <v>1986</v>
      </c>
      <c r="E35" s="26" t="s">
        <v>79</v>
      </c>
      <c r="F35" s="24">
        <v>2</v>
      </c>
      <c r="G35" s="24"/>
      <c r="H35" s="24">
        <v>2</v>
      </c>
      <c r="I35" s="24">
        <v>2</v>
      </c>
      <c r="J35" s="24">
        <v>16</v>
      </c>
      <c r="K35" s="24"/>
      <c r="L35" s="30">
        <f t="shared" si="2"/>
        <v>1138</v>
      </c>
      <c r="M35" s="30">
        <v>880.4</v>
      </c>
      <c r="N35" s="30">
        <v>179.6</v>
      </c>
      <c r="O35" s="30">
        <v>78</v>
      </c>
      <c r="P35" s="24"/>
      <c r="Q35" s="24"/>
      <c r="R35" s="24"/>
      <c r="S35" s="24"/>
      <c r="T35" s="50">
        <v>1470</v>
      </c>
      <c r="U35" s="50">
        <v>569</v>
      </c>
      <c r="V35" s="24"/>
      <c r="W35" s="24"/>
      <c r="X35" s="24"/>
      <c r="Y35" s="24">
        <v>901</v>
      </c>
      <c r="Z35" s="24"/>
      <c r="AA35" s="24"/>
      <c r="AB35" s="24"/>
      <c r="AC35" s="24">
        <f t="shared" si="7"/>
        <v>16</v>
      </c>
      <c r="AD35" s="51">
        <f t="shared" si="1"/>
        <v>880.4</v>
      </c>
      <c r="AE35" s="27" t="s">
        <v>54</v>
      </c>
      <c r="AF35" s="27" t="s">
        <v>54</v>
      </c>
      <c r="AG35" s="27" t="s">
        <v>54</v>
      </c>
      <c r="AH35" s="27" t="s">
        <v>54</v>
      </c>
      <c r="AI35" s="27" t="s">
        <v>53</v>
      </c>
      <c r="AJ35" s="27" t="s">
        <v>61</v>
      </c>
      <c r="AK35" s="29">
        <v>28.02</v>
      </c>
      <c r="AL35" s="36">
        <f t="shared" si="3"/>
        <v>24668.807999999997</v>
      </c>
      <c r="AM35" s="36">
        <f t="shared" si="4"/>
        <v>296025.696</v>
      </c>
      <c r="AN35" s="36">
        <f t="shared" si="5"/>
        <v>1233.4404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s="52" customFormat="1" ht="15" customHeight="1" x14ac:dyDescent="0.2">
      <c r="A36" s="77">
        <f t="shared" si="6"/>
        <v>24</v>
      </c>
      <c r="B36" s="53" t="s">
        <v>80</v>
      </c>
      <c r="C36" s="39">
        <v>43</v>
      </c>
      <c r="D36" s="24">
        <v>2006</v>
      </c>
      <c r="E36" s="26" t="s">
        <v>63</v>
      </c>
      <c r="F36" s="24">
        <v>5</v>
      </c>
      <c r="G36" s="24"/>
      <c r="H36" s="24">
        <v>2</v>
      </c>
      <c r="I36" s="24">
        <v>2</v>
      </c>
      <c r="J36" s="24">
        <v>30</v>
      </c>
      <c r="K36" s="24"/>
      <c r="L36" s="30">
        <f t="shared" si="2"/>
        <v>1911.62</v>
      </c>
      <c r="M36" s="30">
        <v>1631.32</v>
      </c>
      <c r="N36" s="30">
        <v>166.3</v>
      </c>
      <c r="O36" s="30">
        <v>114</v>
      </c>
      <c r="P36" s="24"/>
      <c r="Q36" s="24"/>
      <c r="R36" s="24"/>
      <c r="S36" s="24">
        <v>388.4</v>
      </c>
      <c r="T36" s="24"/>
      <c r="U36" s="24">
        <v>452.7</v>
      </c>
      <c r="V36" s="24"/>
      <c r="W36" s="24"/>
      <c r="X36" s="24"/>
      <c r="Y36" s="24"/>
      <c r="Z36" s="24"/>
      <c r="AA36" s="24"/>
      <c r="AB36" s="24">
        <f>J36</f>
        <v>30</v>
      </c>
      <c r="AC36" s="24"/>
      <c r="AD36" s="51">
        <f t="shared" si="1"/>
        <v>1631.32</v>
      </c>
      <c r="AE36" s="27" t="s">
        <v>54</v>
      </c>
      <c r="AF36" s="27" t="s">
        <v>54</v>
      </c>
      <c r="AG36" s="27" t="s">
        <v>54</v>
      </c>
      <c r="AH36" s="27" t="s">
        <v>54</v>
      </c>
      <c r="AI36" s="27" t="s">
        <v>53</v>
      </c>
      <c r="AJ36" s="27" t="s">
        <v>61</v>
      </c>
      <c r="AK36" s="29">
        <v>25.18</v>
      </c>
      <c r="AL36" s="36">
        <f t="shared" si="3"/>
        <v>41076.637599999995</v>
      </c>
      <c r="AM36" s="36">
        <f t="shared" si="4"/>
        <v>492919.65119999996</v>
      </c>
      <c r="AN36" s="36">
        <f t="shared" si="5"/>
        <v>2053.8318799999997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52" customFormat="1" ht="15" customHeight="1" x14ac:dyDescent="0.2">
      <c r="A37" s="77">
        <f t="shared" si="6"/>
        <v>25</v>
      </c>
      <c r="B37" s="53" t="s">
        <v>80</v>
      </c>
      <c r="C37" s="24">
        <v>45</v>
      </c>
      <c r="D37" s="24">
        <v>1986</v>
      </c>
      <c r="E37" s="26" t="s">
        <v>81</v>
      </c>
      <c r="F37" s="24">
        <v>2</v>
      </c>
      <c r="G37" s="24"/>
      <c r="H37" s="24">
        <v>2</v>
      </c>
      <c r="I37" s="24">
        <v>2</v>
      </c>
      <c r="J37" s="24">
        <v>16</v>
      </c>
      <c r="K37" s="24"/>
      <c r="L37" s="30">
        <f t="shared" si="2"/>
        <v>1165.3999999999999</v>
      </c>
      <c r="M37" s="30">
        <v>907.8</v>
      </c>
      <c r="N37" s="30">
        <v>179.6</v>
      </c>
      <c r="O37" s="30">
        <v>78</v>
      </c>
      <c r="P37" s="24"/>
      <c r="Q37" s="24"/>
      <c r="R37" s="24"/>
      <c r="S37" s="24"/>
      <c r="T37" s="50">
        <v>1470</v>
      </c>
      <c r="U37" s="50">
        <v>569</v>
      </c>
      <c r="V37" s="24"/>
      <c r="W37" s="24"/>
      <c r="X37" s="24"/>
      <c r="Y37" s="24">
        <v>901</v>
      </c>
      <c r="Z37" s="24"/>
      <c r="AA37" s="24"/>
      <c r="AB37" s="24"/>
      <c r="AC37" s="24">
        <f t="shared" ref="AC37:AC42" si="8">J37</f>
        <v>16</v>
      </c>
      <c r="AD37" s="51">
        <f t="shared" si="1"/>
        <v>907.8</v>
      </c>
      <c r="AE37" s="27" t="s">
        <v>54</v>
      </c>
      <c r="AF37" s="27" t="s">
        <v>54</v>
      </c>
      <c r="AG37" s="27" t="s">
        <v>54</v>
      </c>
      <c r="AH37" s="27" t="s">
        <v>54</v>
      </c>
      <c r="AI37" s="27" t="s">
        <v>53</v>
      </c>
      <c r="AJ37" s="27" t="s">
        <v>61</v>
      </c>
      <c r="AK37" s="29">
        <v>28.02</v>
      </c>
      <c r="AL37" s="36">
        <f t="shared" si="3"/>
        <v>25436.555999999997</v>
      </c>
      <c r="AM37" s="36">
        <f t="shared" si="4"/>
        <v>305238.67199999996</v>
      </c>
      <c r="AN37" s="36">
        <f t="shared" si="5"/>
        <v>1271.8278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s="52" customFormat="1" ht="15" customHeight="1" x14ac:dyDescent="0.2">
      <c r="A38" s="77">
        <f t="shared" si="6"/>
        <v>26</v>
      </c>
      <c r="B38" s="53" t="s">
        <v>80</v>
      </c>
      <c r="C38" s="24">
        <v>49</v>
      </c>
      <c r="D38" s="24">
        <v>1988</v>
      </c>
      <c r="E38" s="26" t="s">
        <v>79</v>
      </c>
      <c r="F38" s="24">
        <v>2</v>
      </c>
      <c r="G38" s="24"/>
      <c r="H38" s="24">
        <v>4</v>
      </c>
      <c r="I38" s="24">
        <v>4</v>
      </c>
      <c r="J38" s="24">
        <v>32</v>
      </c>
      <c r="K38" s="24"/>
      <c r="L38" s="30">
        <f t="shared" si="2"/>
        <v>2314</v>
      </c>
      <c r="M38" s="30">
        <v>1779.2</v>
      </c>
      <c r="N38" s="30">
        <v>358.8</v>
      </c>
      <c r="O38" s="30">
        <v>176</v>
      </c>
      <c r="P38" s="24"/>
      <c r="Q38" s="24"/>
      <c r="R38" s="24"/>
      <c r="S38" s="24"/>
      <c r="T38" s="50">
        <v>3000</v>
      </c>
      <c r="U38" s="50">
        <v>1139</v>
      </c>
      <c r="V38" s="24"/>
      <c r="W38" s="24"/>
      <c r="X38" s="24"/>
      <c r="Y38" s="24">
        <v>1861</v>
      </c>
      <c r="Z38" s="24"/>
      <c r="AA38" s="24"/>
      <c r="AB38" s="24"/>
      <c r="AC38" s="24">
        <f t="shared" si="8"/>
        <v>32</v>
      </c>
      <c r="AD38" s="51">
        <f t="shared" si="1"/>
        <v>1779.2</v>
      </c>
      <c r="AE38" s="27" t="s">
        <v>54</v>
      </c>
      <c r="AF38" s="27" t="s">
        <v>54</v>
      </c>
      <c r="AG38" s="27" t="s">
        <v>54</v>
      </c>
      <c r="AH38" s="27" t="s">
        <v>54</v>
      </c>
      <c r="AI38" s="27" t="s">
        <v>53</v>
      </c>
      <c r="AJ38" s="27" t="s">
        <v>61</v>
      </c>
      <c r="AK38" s="29">
        <v>28.02</v>
      </c>
      <c r="AL38" s="36">
        <f t="shared" si="3"/>
        <v>49853.184000000001</v>
      </c>
      <c r="AM38" s="36">
        <f t="shared" si="4"/>
        <v>598238.20799999998</v>
      </c>
      <c r="AN38" s="36">
        <f t="shared" si="5"/>
        <v>2492.6592000000001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s="74" customFormat="1" ht="15" customHeight="1" x14ac:dyDescent="0.2">
      <c r="A39" s="77">
        <f t="shared" si="6"/>
        <v>27</v>
      </c>
      <c r="B39" s="53" t="s">
        <v>80</v>
      </c>
      <c r="C39" s="94">
        <v>53</v>
      </c>
      <c r="D39" s="94">
        <v>2011</v>
      </c>
      <c r="E39" s="95" t="s">
        <v>181</v>
      </c>
      <c r="F39" s="94">
        <v>3</v>
      </c>
      <c r="G39" s="94"/>
      <c r="H39" s="94">
        <v>4</v>
      </c>
      <c r="I39" s="94">
        <v>4</v>
      </c>
      <c r="J39" s="94">
        <v>32</v>
      </c>
      <c r="K39" s="94"/>
      <c r="L39" s="30">
        <f t="shared" si="2"/>
        <v>1866.6</v>
      </c>
      <c r="M39" s="30">
        <v>1624.6</v>
      </c>
      <c r="N39" s="30">
        <v>162.30000000000001</v>
      </c>
      <c r="O39" s="30">
        <v>79.7</v>
      </c>
      <c r="P39" s="94"/>
      <c r="Q39" s="94"/>
      <c r="R39" s="94"/>
      <c r="S39" s="94">
        <v>601.5</v>
      </c>
      <c r="T39" s="50"/>
      <c r="U39" s="50"/>
      <c r="V39" s="94"/>
      <c r="W39" s="94"/>
      <c r="X39" s="94"/>
      <c r="Y39" s="94"/>
      <c r="Z39" s="94"/>
      <c r="AA39" s="94"/>
      <c r="AB39" s="94"/>
      <c r="AC39" s="94">
        <f t="shared" si="8"/>
        <v>32</v>
      </c>
      <c r="AD39" s="97">
        <f t="shared" si="1"/>
        <v>1624.6</v>
      </c>
      <c r="AE39" s="96" t="s">
        <v>54</v>
      </c>
      <c r="AF39" s="96" t="s">
        <v>54</v>
      </c>
      <c r="AG39" s="96" t="s">
        <v>54</v>
      </c>
      <c r="AH39" s="96" t="s">
        <v>54</v>
      </c>
      <c r="AI39" s="96" t="s">
        <v>53</v>
      </c>
      <c r="AJ39" s="96" t="s">
        <v>61</v>
      </c>
      <c r="AK39" s="29">
        <v>25.18</v>
      </c>
      <c r="AL39" s="36">
        <f t="shared" si="3"/>
        <v>40907.428</v>
      </c>
      <c r="AM39" s="36">
        <f t="shared" si="4"/>
        <v>490889.136</v>
      </c>
      <c r="AN39" s="36">
        <f t="shared" si="5"/>
        <v>2045.3714</v>
      </c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</row>
    <row r="40" spans="1:250" s="52" customFormat="1" ht="15" customHeight="1" x14ac:dyDescent="0.2">
      <c r="A40" s="77">
        <f t="shared" si="6"/>
        <v>28</v>
      </c>
      <c r="B40" s="53" t="s">
        <v>80</v>
      </c>
      <c r="C40" s="24">
        <v>55</v>
      </c>
      <c r="D40" s="24">
        <v>1989</v>
      </c>
      <c r="E40" s="26" t="s">
        <v>81</v>
      </c>
      <c r="F40" s="24">
        <v>2</v>
      </c>
      <c r="G40" s="24"/>
      <c r="H40" s="24">
        <v>4</v>
      </c>
      <c r="I40" s="24">
        <v>4</v>
      </c>
      <c r="J40" s="24">
        <v>32</v>
      </c>
      <c r="K40" s="24"/>
      <c r="L40" s="30">
        <f t="shared" si="2"/>
        <v>2152.7999999999997</v>
      </c>
      <c r="M40" s="30">
        <v>1795.8</v>
      </c>
      <c r="N40" s="30">
        <v>317.39999999999998</v>
      </c>
      <c r="O40" s="30">
        <v>39.6</v>
      </c>
      <c r="P40" s="24"/>
      <c r="Q40" s="24"/>
      <c r="R40" s="24"/>
      <c r="S40" s="24"/>
      <c r="T40" s="50">
        <v>4000</v>
      </c>
      <c r="U40" s="50">
        <v>1286.8</v>
      </c>
      <c r="V40" s="24"/>
      <c r="W40" s="24"/>
      <c r="X40" s="24"/>
      <c r="Y40" s="24">
        <v>2633.2</v>
      </c>
      <c r="Z40" s="24">
        <v>80</v>
      </c>
      <c r="AA40" s="24"/>
      <c r="AB40" s="24"/>
      <c r="AC40" s="24">
        <f t="shared" si="8"/>
        <v>32</v>
      </c>
      <c r="AD40" s="51">
        <f t="shared" si="1"/>
        <v>1795.8</v>
      </c>
      <c r="AE40" s="27" t="s">
        <v>54</v>
      </c>
      <c r="AF40" s="27" t="s">
        <v>54</v>
      </c>
      <c r="AG40" s="27" t="s">
        <v>54</v>
      </c>
      <c r="AH40" s="27" t="s">
        <v>54</v>
      </c>
      <c r="AI40" s="27" t="s">
        <v>53</v>
      </c>
      <c r="AJ40" s="27" t="s">
        <v>61</v>
      </c>
      <c r="AK40" s="29">
        <v>28.02</v>
      </c>
      <c r="AL40" s="36">
        <f t="shared" si="3"/>
        <v>50318.315999999999</v>
      </c>
      <c r="AM40" s="36">
        <f t="shared" si="4"/>
        <v>603819.79200000002</v>
      </c>
      <c r="AN40" s="36">
        <f t="shared" si="5"/>
        <v>2515.9158000000002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s="52" customFormat="1" ht="15" customHeight="1" x14ac:dyDescent="0.2">
      <c r="A41" s="77">
        <f t="shared" si="6"/>
        <v>29</v>
      </c>
      <c r="B41" s="53" t="s">
        <v>80</v>
      </c>
      <c r="C41" s="24">
        <v>57</v>
      </c>
      <c r="D41" s="24">
        <v>1986</v>
      </c>
      <c r="E41" s="26" t="s">
        <v>81</v>
      </c>
      <c r="F41" s="24">
        <v>2</v>
      </c>
      <c r="G41" s="24"/>
      <c r="H41" s="24">
        <v>3</v>
      </c>
      <c r="I41" s="24">
        <v>3</v>
      </c>
      <c r="J41" s="24">
        <v>18</v>
      </c>
      <c r="K41" s="24"/>
      <c r="L41" s="30">
        <f t="shared" si="2"/>
        <v>1164.3499999999999</v>
      </c>
      <c r="M41" s="30">
        <v>956.15</v>
      </c>
      <c r="N41" s="30">
        <v>208.2</v>
      </c>
      <c r="O41" s="30">
        <v>0</v>
      </c>
      <c r="P41" s="24"/>
      <c r="Q41" s="24"/>
      <c r="R41" s="24"/>
      <c r="S41" s="24"/>
      <c r="T41" s="24">
        <v>4945</v>
      </c>
      <c r="U41" s="24">
        <v>705</v>
      </c>
      <c r="V41" s="24"/>
      <c r="W41" s="24"/>
      <c r="X41" s="24"/>
      <c r="Y41" s="24">
        <v>4240</v>
      </c>
      <c r="Z41" s="24"/>
      <c r="AA41" s="24"/>
      <c r="AB41" s="24"/>
      <c r="AC41" s="24">
        <f t="shared" si="8"/>
        <v>18</v>
      </c>
      <c r="AD41" s="51">
        <f t="shared" si="1"/>
        <v>956.15</v>
      </c>
      <c r="AE41" s="27" t="s">
        <v>54</v>
      </c>
      <c r="AF41" s="27" t="s">
        <v>54</v>
      </c>
      <c r="AG41" s="27" t="s">
        <v>54</v>
      </c>
      <c r="AH41" s="27" t="s">
        <v>54</v>
      </c>
      <c r="AI41" s="27" t="s">
        <v>53</v>
      </c>
      <c r="AJ41" s="27" t="s">
        <v>61</v>
      </c>
      <c r="AK41" s="29">
        <v>28.02</v>
      </c>
      <c r="AL41" s="36">
        <f t="shared" si="3"/>
        <v>26791.323</v>
      </c>
      <c r="AM41" s="36">
        <f t="shared" si="4"/>
        <v>321495.87599999999</v>
      </c>
      <c r="AN41" s="36">
        <f t="shared" si="5"/>
        <v>1339.5661500000001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s="52" customFormat="1" ht="15" customHeight="1" x14ac:dyDescent="0.2">
      <c r="A42" s="77">
        <f t="shared" si="6"/>
        <v>30</v>
      </c>
      <c r="B42" s="53" t="s">
        <v>80</v>
      </c>
      <c r="C42" s="24">
        <v>59</v>
      </c>
      <c r="D42" s="24">
        <v>1989</v>
      </c>
      <c r="E42" s="26" t="s">
        <v>79</v>
      </c>
      <c r="F42" s="24">
        <v>2</v>
      </c>
      <c r="G42" s="24"/>
      <c r="H42" s="24">
        <v>2</v>
      </c>
      <c r="I42" s="24">
        <v>2</v>
      </c>
      <c r="J42" s="24">
        <v>36</v>
      </c>
      <c r="K42" s="24"/>
      <c r="L42" s="30">
        <f t="shared" si="2"/>
        <v>2355.6999999999998</v>
      </c>
      <c r="M42" s="30">
        <v>1968.3</v>
      </c>
      <c r="N42" s="30">
        <v>387.4</v>
      </c>
      <c r="O42" s="30">
        <v>0</v>
      </c>
      <c r="P42" s="24"/>
      <c r="Q42" s="24"/>
      <c r="R42" s="24"/>
      <c r="S42" s="24"/>
      <c r="T42" s="24">
        <v>3685.6</v>
      </c>
      <c r="U42" s="24">
        <v>1279</v>
      </c>
      <c r="V42" s="24"/>
      <c r="W42" s="24"/>
      <c r="X42" s="24"/>
      <c r="Y42" s="24">
        <v>2406.6</v>
      </c>
      <c r="Z42" s="24"/>
      <c r="AA42" s="24"/>
      <c r="AB42" s="24"/>
      <c r="AC42" s="24">
        <f t="shared" si="8"/>
        <v>36</v>
      </c>
      <c r="AD42" s="51">
        <f t="shared" si="1"/>
        <v>1968.3</v>
      </c>
      <c r="AE42" s="27" t="s">
        <v>54</v>
      </c>
      <c r="AF42" s="27" t="s">
        <v>54</v>
      </c>
      <c r="AG42" s="27" t="s">
        <v>54</v>
      </c>
      <c r="AH42" s="27" t="s">
        <v>54</v>
      </c>
      <c r="AI42" s="27" t="s">
        <v>53</v>
      </c>
      <c r="AJ42" s="27" t="s">
        <v>61</v>
      </c>
      <c r="AK42" s="29">
        <v>28.02</v>
      </c>
      <c r="AL42" s="36">
        <f t="shared" si="3"/>
        <v>55151.765999999996</v>
      </c>
      <c r="AM42" s="36">
        <f t="shared" si="4"/>
        <v>661821.19199999992</v>
      </c>
      <c r="AN42" s="36">
        <f t="shared" si="5"/>
        <v>2757.5882999999999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s="52" customFormat="1" ht="15" customHeight="1" x14ac:dyDescent="0.2">
      <c r="A43" s="77">
        <f t="shared" si="6"/>
        <v>31</v>
      </c>
      <c r="B43" s="53" t="s">
        <v>60</v>
      </c>
      <c r="C43" s="24">
        <v>13</v>
      </c>
      <c r="D43" s="24">
        <v>2007</v>
      </c>
      <c r="E43" s="26" t="s">
        <v>63</v>
      </c>
      <c r="F43" s="24">
        <v>9</v>
      </c>
      <c r="G43" s="24">
        <v>4</v>
      </c>
      <c r="H43" s="24">
        <v>4</v>
      </c>
      <c r="I43" s="24">
        <v>4</v>
      </c>
      <c r="J43" s="24">
        <v>108</v>
      </c>
      <c r="K43" s="24"/>
      <c r="L43" s="30">
        <f>M43+N43+O43+P43+Q43+R43</f>
        <v>7800.24</v>
      </c>
      <c r="M43" s="30">
        <v>6385.44</v>
      </c>
      <c r="N43" s="30">
        <v>871.6</v>
      </c>
      <c r="O43" s="30">
        <v>543.20000000000005</v>
      </c>
      <c r="P43" s="24"/>
      <c r="Q43" s="24"/>
      <c r="R43" s="24"/>
      <c r="S43" s="24">
        <v>811</v>
      </c>
      <c r="T43" s="50">
        <v>5400</v>
      </c>
      <c r="U43" s="50">
        <v>1055.0999999999999</v>
      </c>
      <c r="V43" s="24">
        <v>1222</v>
      </c>
      <c r="W43" s="24">
        <v>227</v>
      </c>
      <c r="X43" s="24"/>
      <c r="Y43" s="24"/>
      <c r="Z43" s="24"/>
      <c r="AA43" s="24"/>
      <c r="AB43" s="24">
        <f>J43</f>
        <v>108</v>
      </c>
      <c r="AC43" s="24"/>
      <c r="AD43" s="51">
        <f t="shared" si="1"/>
        <v>6385.44</v>
      </c>
      <c r="AE43" s="27" t="s">
        <v>54</v>
      </c>
      <c r="AF43" s="27" t="s">
        <v>54</v>
      </c>
      <c r="AG43" s="27" t="s">
        <v>54</v>
      </c>
      <c r="AH43" s="27" t="s">
        <v>54</v>
      </c>
      <c r="AI43" s="27" t="s">
        <v>53</v>
      </c>
      <c r="AJ43" s="27" t="s">
        <v>61</v>
      </c>
      <c r="AK43" s="29">
        <v>29.12</v>
      </c>
      <c r="AL43" s="36">
        <f t="shared" si="3"/>
        <v>185944.0128</v>
      </c>
      <c r="AM43" s="36">
        <f t="shared" si="4"/>
        <v>2231328.1535999998</v>
      </c>
      <c r="AN43" s="36">
        <f t="shared" si="5"/>
        <v>9297.2006400000009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s="52" customFormat="1" ht="15" customHeight="1" x14ac:dyDescent="0.2">
      <c r="A44" s="77">
        <f t="shared" si="6"/>
        <v>32</v>
      </c>
      <c r="B44" s="53" t="s">
        <v>57</v>
      </c>
      <c r="C44" s="24">
        <v>15</v>
      </c>
      <c r="D44" s="24">
        <v>2007</v>
      </c>
      <c r="E44" s="26" t="s">
        <v>58</v>
      </c>
      <c r="F44" s="39">
        <v>10</v>
      </c>
      <c r="G44" s="39">
        <v>2</v>
      </c>
      <c r="H44" s="39">
        <v>2</v>
      </c>
      <c r="I44" s="39">
        <v>2</v>
      </c>
      <c r="J44" s="39">
        <v>89</v>
      </c>
      <c r="K44" s="39"/>
      <c r="L44" s="30">
        <f>M44+N44+O44</f>
        <v>6496.2999999999993</v>
      </c>
      <c r="M44" s="30">
        <v>5136.8999999999996</v>
      </c>
      <c r="N44" s="30">
        <v>918</v>
      </c>
      <c r="O44" s="30">
        <v>441.4</v>
      </c>
      <c r="P44" s="39"/>
      <c r="Q44" s="39">
        <v>64.599999999999994</v>
      </c>
      <c r="R44" s="39"/>
      <c r="S44" s="39">
        <v>555.20000000000005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51">
        <f t="shared" si="1"/>
        <v>5136.8999999999996</v>
      </c>
      <c r="AE44" s="27" t="s">
        <v>54</v>
      </c>
      <c r="AF44" s="27" t="s">
        <v>54</v>
      </c>
      <c r="AG44" s="27" t="s">
        <v>54</v>
      </c>
      <c r="AH44" s="27" t="s">
        <v>54</v>
      </c>
      <c r="AI44" s="27" t="s">
        <v>53</v>
      </c>
      <c r="AJ44" s="27" t="s">
        <v>61</v>
      </c>
      <c r="AK44" s="29">
        <v>29.12</v>
      </c>
      <c r="AL44" s="36">
        <f t="shared" si="3"/>
        <v>149586.52799999999</v>
      </c>
      <c r="AM44" s="36">
        <f t="shared" si="4"/>
        <v>1795038.3359999999</v>
      </c>
      <c r="AN44" s="36">
        <f t="shared" si="5"/>
        <v>7479.3263999999999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s="52" customFormat="1" ht="15" customHeight="1" x14ac:dyDescent="0.2">
      <c r="A45" s="77">
        <f t="shared" si="6"/>
        <v>33</v>
      </c>
      <c r="B45" s="53" t="s">
        <v>84</v>
      </c>
      <c r="C45" s="39">
        <v>58</v>
      </c>
      <c r="D45" s="24">
        <v>1987</v>
      </c>
      <c r="E45" s="26" t="s">
        <v>81</v>
      </c>
      <c r="F45" s="24">
        <v>2</v>
      </c>
      <c r="G45" s="24"/>
      <c r="H45" s="24">
        <v>2</v>
      </c>
      <c r="I45" s="24">
        <v>2</v>
      </c>
      <c r="J45" s="24">
        <v>23</v>
      </c>
      <c r="K45" s="24"/>
      <c r="L45" s="30">
        <f t="shared" ref="L45:L55" si="9">M45+N45+O45+P45+Q45</f>
        <v>889.2</v>
      </c>
      <c r="M45" s="30">
        <v>784.7</v>
      </c>
      <c r="N45" s="30">
        <v>104.5</v>
      </c>
      <c r="O45" s="30">
        <v>0</v>
      </c>
      <c r="P45" s="24"/>
      <c r="Q45" s="24"/>
      <c r="R45" s="24"/>
      <c r="S45" s="24"/>
      <c r="T45" s="24">
        <v>3431</v>
      </c>
      <c r="U45" s="24">
        <v>519</v>
      </c>
      <c r="V45" s="24"/>
      <c r="W45" s="24"/>
      <c r="X45" s="24"/>
      <c r="Y45" s="24">
        <v>2912</v>
      </c>
      <c r="Z45" s="24"/>
      <c r="AA45" s="24"/>
      <c r="AB45" s="24"/>
      <c r="AC45" s="24">
        <f>J45</f>
        <v>23</v>
      </c>
      <c r="AD45" s="51">
        <f t="shared" ref="AD45:AD62" si="10">M45+P45</f>
        <v>784.7</v>
      </c>
      <c r="AE45" s="27" t="s">
        <v>54</v>
      </c>
      <c r="AF45" s="27" t="s">
        <v>54</v>
      </c>
      <c r="AG45" s="27" t="s">
        <v>54</v>
      </c>
      <c r="AH45" s="27" t="s">
        <v>54</v>
      </c>
      <c r="AI45" s="27" t="s">
        <v>53</v>
      </c>
      <c r="AJ45" s="27" t="s">
        <v>61</v>
      </c>
      <c r="AK45" s="29">
        <v>28.02</v>
      </c>
      <c r="AL45" s="36">
        <f t="shared" si="3"/>
        <v>21987.294000000002</v>
      </c>
      <c r="AM45" s="36">
        <f t="shared" si="4"/>
        <v>263847.52800000005</v>
      </c>
      <c r="AN45" s="36">
        <f t="shared" si="5"/>
        <v>1099.3647000000001</v>
      </c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s="52" customFormat="1" ht="15" customHeight="1" x14ac:dyDescent="0.2">
      <c r="A46" s="77">
        <f t="shared" si="6"/>
        <v>34</v>
      </c>
      <c r="B46" s="53" t="s">
        <v>84</v>
      </c>
      <c r="C46" s="39">
        <v>62</v>
      </c>
      <c r="D46" s="24">
        <v>1983</v>
      </c>
      <c r="E46" s="26" t="s">
        <v>79</v>
      </c>
      <c r="F46" s="24">
        <v>2</v>
      </c>
      <c r="G46" s="24"/>
      <c r="H46" s="24">
        <v>2</v>
      </c>
      <c r="I46" s="24">
        <v>2</v>
      </c>
      <c r="J46" s="24">
        <v>16</v>
      </c>
      <c r="K46" s="24"/>
      <c r="L46" s="30">
        <f t="shared" si="9"/>
        <v>1057.8</v>
      </c>
      <c r="M46" s="30">
        <v>878.2</v>
      </c>
      <c r="N46" s="30">
        <v>179.6</v>
      </c>
      <c r="O46" s="30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51">
        <f t="shared" si="10"/>
        <v>878.2</v>
      </c>
      <c r="AE46" s="27" t="s">
        <v>54</v>
      </c>
      <c r="AF46" s="27" t="s">
        <v>54</v>
      </c>
      <c r="AG46" s="27" t="s">
        <v>54</v>
      </c>
      <c r="AH46" s="27" t="s">
        <v>54</v>
      </c>
      <c r="AI46" s="27" t="s">
        <v>53</v>
      </c>
      <c r="AJ46" s="27" t="s">
        <v>61</v>
      </c>
      <c r="AK46" s="29">
        <v>28.02</v>
      </c>
      <c r="AL46" s="36">
        <f t="shared" si="3"/>
        <v>24607.164000000001</v>
      </c>
      <c r="AM46" s="36">
        <f t="shared" si="4"/>
        <v>295285.96799999999</v>
      </c>
      <c r="AN46" s="36">
        <f t="shared" si="5"/>
        <v>1230.3582000000001</v>
      </c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s="52" customFormat="1" ht="15" customHeight="1" x14ac:dyDescent="0.2">
      <c r="A47" s="77">
        <f t="shared" si="6"/>
        <v>35</v>
      </c>
      <c r="B47" s="53" t="s">
        <v>84</v>
      </c>
      <c r="C47" s="24" t="s">
        <v>86</v>
      </c>
      <c r="D47" s="24">
        <v>1985</v>
      </c>
      <c r="E47" s="26" t="s">
        <v>81</v>
      </c>
      <c r="F47" s="24">
        <v>2</v>
      </c>
      <c r="G47" s="24"/>
      <c r="H47" s="24">
        <v>1</v>
      </c>
      <c r="I47" s="24">
        <v>1</v>
      </c>
      <c r="J47" s="24">
        <v>16</v>
      </c>
      <c r="K47" s="24"/>
      <c r="L47" s="30">
        <f t="shared" si="9"/>
        <v>843</v>
      </c>
      <c r="M47" s="30">
        <v>726.8</v>
      </c>
      <c r="N47" s="30">
        <v>115.6</v>
      </c>
      <c r="O47" s="30">
        <v>0.6</v>
      </c>
      <c r="P47" s="24"/>
      <c r="Q47" s="24"/>
      <c r="R47" s="24"/>
      <c r="S47" s="24"/>
      <c r="T47" s="24"/>
      <c r="U47" s="24">
        <v>480.1</v>
      </c>
      <c r="V47" s="24"/>
      <c r="W47" s="24"/>
      <c r="X47" s="24"/>
      <c r="Y47" s="24"/>
      <c r="Z47" s="24"/>
      <c r="AA47" s="24"/>
      <c r="AB47" s="24"/>
      <c r="AC47" s="24">
        <f t="shared" ref="AC47:AC55" si="11">J47</f>
        <v>16</v>
      </c>
      <c r="AD47" s="51">
        <f t="shared" si="10"/>
        <v>726.8</v>
      </c>
      <c r="AE47" s="27" t="s">
        <v>54</v>
      </c>
      <c r="AF47" s="27" t="s">
        <v>54</v>
      </c>
      <c r="AG47" s="27" t="s">
        <v>54</v>
      </c>
      <c r="AH47" s="27" t="s">
        <v>54</v>
      </c>
      <c r="AI47" s="27" t="s">
        <v>53</v>
      </c>
      <c r="AJ47" s="27" t="s">
        <v>61</v>
      </c>
      <c r="AK47" s="29">
        <v>28.02</v>
      </c>
      <c r="AL47" s="36">
        <f t="shared" si="3"/>
        <v>20364.935999999998</v>
      </c>
      <c r="AM47" s="36">
        <f t="shared" si="4"/>
        <v>244379.23199999996</v>
      </c>
      <c r="AN47" s="36">
        <f t="shared" si="5"/>
        <v>1018.2467999999999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s="52" customFormat="1" ht="15" customHeight="1" x14ac:dyDescent="0.2">
      <c r="A48" s="77">
        <f t="shared" si="6"/>
        <v>36</v>
      </c>
      <c r="B48" s="53" t="s">
        <v>84</v>
      </c>
      <c r="C48" s="39">
        <v>66</v>
      </c>
      <c r="D48" s="24">
        <v>1985</v>
      </c>
      <c r="E48" s="26" t="s">
        <v>79</v>
      </c>
      <c r="F48" s="24">
        <v>2</v>
      </c>
      <c r="G48" s="24"/>
      <c r="H48" s="24">
        <v>2</v>
      </c>
      <c r="I48" s="24">
        <v>2</v>
      </c>
      <c r="J48" s="24">
        <v>16</v>
      </c>
      <c r="K48" s="24"/>
      <c r="L48" s="30">
        <f t="shared" si="9"/>
        <v>1115.8</v>
      </c>
      <c r="M48" s="30">
        <v>899.8</v>
      </c>
      <c r="N48" s="30">
        <v>146.80000000000001</v>
      </c>
      <c r="O48" s="30">
        <v>69.2</v>
      </c>
      <c r="P48" s="24"/>
      <c r="Q48" s="24"/>
      <c r="R48" s="24"/>
      <c r="S48" s="24"/>
      <c r="T48" s="24"/>
      <c r="U48" s="24">
        <v>616.6</v>
      </c>
      <c r="V48" s="24"/>
      <c r="W48" s="24"/>
      <c r="X48" s="24"/>
      <c r="Y48" s="24"/>
      <c r="Z48" s="24"/>
      <c r="AA48" s="24"/>
      <c r="AB48" s="24"/>
      <c r="AC48" s="24">
        <f t="shared" si="11"/>
        <v>16</v>
      </c>
      <c r="AD48" s="51">
        <f t="shared" si="10"/>
        <v>899.8</v>
      </c>
      <c r="AE48" s="27" t="s">
        <v>54</v>
      </c>
      <c r="AF48" s="27" t="s">
        <v>54</v>
      </c>
      <c r="AG48" s="27" t="s">
        <v>54</v>
      </c>
      <c r="AH48" s="27" t="s">
        <v>54</v>
      </c>
      <c r="AI48" s="27" t="s">
        <v>53</v>
      </c>
      <c r="AJ48" s="27" t="s">
        <v>61</v>
      </c>
      <c r="AK48" s="29">
        <v>28.02</v>
      </c>
      <c r="AL48" s="36">
        <f t="shared" si="3"/>
        <v>25212.395999999997</v>
      </c>
      <c r="AM48" s="36">
        <f t="shared" si="4"/>
        <v>302548.75199999998</v>
      </c>
      <c r="AN48" s="36">
        <f t="shared" si="5"/>
        <v>1260.6197999999999</v>
      </c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s="52" customFormat="1" ht="15" customHeight="1" x14ac:dyDescent="0.2">
      <c r="A49" s="77">
        <f t="shared" si="6"/>
        <v>37</v>
      </c>
      <c r="B49" s="53" t="s">
        <v>84</v>
      </c>
      <c r="C49" s="39">
        <v>68</v>
      </c>
      <c r="D49" s="24">
        <v>1988</v>
      </c>
      <c r="E49" s="26" t="s">
        <v>79</v>
      </c>
      <c r="F49" s="24">
        <v>2</v>
      </c>
      <c r="G49" s="24"/>
      <c r="H49" s="24">
        <v>4</v>
      </c>
      <c r="I49" s="24">
        <v>4</v>
      </c>
      <c r="J49" s="24">
        <v>32</v>
      </c>
      <c r="K49" s="24"/>
      <c r="L49" s="30">
        <f t="shared" si="9"/>
        <v>2132</v>
      </c>
      <c r="M49" s="30">
        <v>1773.2</v>
      </c>
      <c r="N49" s="30">
        <v>358.8</v>
      </c>
      <c r="O49" s="30">
        <v>0</v>
      </c>
      <c r="P49" s="24"/>
      <c r="Q49" s="24"/>
      <c r="R49" s="24"/>
      <c r="S49" s="24"/>
      <c r="T49" s="24">
        <v>3000</v>
      </c>
      <c r="U49" s="24">
        <v>1139</v>
      </c>
      <c r="V49" s="24"/>
      <c r="W49" s="24"/>
      <c r="X49" s="24"/>
      <c r="Y49" s="24">
        <v>1861</v>
      </c>
      <c r="Z49" s="24"/>
      <c r="AA49" s="24"/>
      <c r="AB49" s="24"/>
      <c r="AC49" s="24">
        <f t="shared" si="11"/>
        <v>32</v>
      </c>
      <c r="AD49" s="51">
        <f t="shared" si="10"/>
        <v>1773.2</v>
      </c>
      <c r="AE49" s="27" t="s">
        <v>54</v>
      </c>
      <c r="AF49" s="27" t="s">
        <v>54</v>
      </c>
      <c r="AG49" s="27" t="s">
        <v>54</v>
      </c>
      <c r="AH49" s="27" t="s">
        <v>54</v>
      </c>
      <c r="AI49" s="27" t="s">
        <v>53</v>
      </c>
      <c r="AJ49" s="27" t="s">
        <v>61</v>
      </c>
      <c r="AK49" s="29">
        <v>28.02</v>
      </c>
      <c r="AL49" s="36">
        <f t="shared" si="3"/>
        <v>49685.063999999998</v>
      </c>
      <c r="AM49" s="36">
        <f t="shared" si="4"/>
        <v>596220.76799999992</v>
      </c>
      <c r="AN49" s="36">
        <f t="shared" si="5"/>
        <v>2484.2532000000001</v>
      </c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s="52" customFormat="1" ht="15" customHeight="1" x14ac:dyDescent="0.2">
      <c r="A50" s="77">
        <f t="shared" si="6"/>
        <v>38</v>
      </c>
      <c r="B50" s="53" t="s">
        <v>84</v>
      </c>
      <c r="C50" s="39">
        <v>70</v>
      </c>
      <c r="D50" s="24">
        <v>1988</v>
      </c>
      <c r="E50" s="26" t="s">
        <v>82</v>
      </c>
      <c r="F50" s="24">
        <v>2</v>
      </c>
      <c r="G50" s="24"/>
      <c r="H50" s="24">
        <v>3</v>
      </c>
      <c r="I50" s="24">
        <v>3</v>
      </c>
      <c r="J50" s="24">
        <v>12</v>
      </c>
      <c r="K50" s="24"/>
      <c r="L50" s="30">
        <f t="shared" si="9"/>
        <v>856.9</v>
      </c>
      <c r="M50" s="30">
        <v>720.8</v>
      </c>
      <c r="N50" s="30">
        <v>90.4</v>
      </c>
      <c r="O50" s="30">
        <v>45.7</v>
      </c>
      <c r="P50" s="24"/>
      <c r="Q50" s="24"/>
      <c r="R50" s="24"/>
      <c r="S50" s="24"/>
      <c r="T50" s="24"/>
      <c r="U50" s="24">
        <v>473.1</v>
      </c>
      <c r="V50" s="24"/>
      <c r="W50" s="24"/>
      <c r="X50" s="24"/>
      <c r="Y50" s="24"/>
      <c r="Z50" s="24"/>
      <c r="AA50" s="24"/>
      <c r="AB50" s="24"/>
      <c r="AC50" s="24">
        <f t="shared" si="11"/>
        <v>12</v>
      </c>
      <c r="AD50" s="51">
        <f t="shared" si="10"/>
        <v>720.8</v>
      </c>
      <c r="AE50" s="27" t="s">
        <v>54</v>
      </c>
      <c r="AF50" s="27" t="s">
        <v>54</v>
      </c>
      <c r="AG50" s="27" t="s">
        <v>54</v>
      </c>
      <c r="AH50" s="27" t="s">
        <v>54</v>
      </c>
      <c r="AI50" s="27" t="s">
        <v>53</v>
      </c>
      <c r="AJ50" s="27" t="s">
        <v>61</v>
      </c>
      <c r="AK50" s="29">
        <v>28.02</v>
      </c>
      <c r="AL50" s="36">
        <f t="shared" si="3"/>
        <v>20196.815999999999</v>
      </c>
      <c r="AM50" s="36">
        <f t="shared" si="4"/>
        <v>242361.79199999999</v>
      </c>
      <c r="AN50" s="36">
        <f t="shared" si="5"/>
        <v>1009.8407999999999</v>
      </c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s="93" customFormat="1" ht="15" customHeight="1" x14ac:dyDescent="0.2">
      <c r="A51" s="84">
        <f t="shared" ref="A51:A52" si="12">A50+1</f>
        <v>39</v>
      </c>
      <c r="B51" s="99" t="s">
        <v>84</v>
      </c>
      <c r="C51" s="87">
        <v>76</v>
      </c>
      <c r="D51" s="84">
        <v>2011</v>
      </c>
      <c r="E51" s="88" t="s">
        <v>199</v>
      </c>
      <c r="F51" s="84">
        <v>3</v>
      </c>
      <c r="G51" s="84"/>
      <c r="H51" s="84">
        <v>4</v>
      </c>
      <c r="I51" s="84">
        <v>4</v>
      </c>
      <c r="J51" s="84">
        <v>32</v>
      </c>
      <c r="K51" s="84"/>
      <c r="L51" s="30">
        <f t="shared" si="9"/>
        <v>2489.3999999999996</v>
      </c>
      <c r="M51" s="89">
        <v>1632.6</v>
      </c>
      <c r="N51" s="89">
        <f>150.4+624.7</f>
        <v>775.1</v>
      </c>
      <c r="O51" s="89">
        <f>1714.3-1632.6</f>
        <v>81.700000000000045</v>
      </c>
      <c r="P51" s="84"/>
      <c r="Q51" s="84"/>
      <c r="R51" s="84"/>
      <c r="S51" s="84"/>
      <c r="T51" s="84">
        <v>2886</v>
      </c>
      <c r="U51" s="84">
        <v>879.5</v>
      </c>
      <c r="V51" s="84"/>
      <c r="W51" s="84"/>
      <c r="X51" s="84"/>
      <c r="Y51" s="84"/>
      <c r="Z51" s="84"/>
      <c r="AA51" s="84"/>
      <c r="AB51" s="84"/>
      <c r="AC51" s="84">
        <f t="shared" si="11"/>
        <v>32</v>
      </c>
      <c r="AD51" s="104">
        <f t="shared" si="10"/>
        <v>1632.6</v>
      </c>
      <c r="AE51" s="102" t="s">
        <v>54</v>
      </c>
      <c r="AF51" s="102" t="s">
        <v>54</v>
      </c>
      <c r="AG51" s="102" t="s">
        <v>54</v>
      </c>
      <c r="AH51" s="102" t="s">
        <v>54</v>
      </c>
      <c r="AI51" s="102" t="s">
        <v>53</v>
      </c>
      <c r="AJ51" s="102" t="s">
        <v>61</v>
      </c>
      <c r="AK51" s="105">
        <v>25.18</v>
      </c>
      <c r="AL51" s="106">
        <f t="shared" si="3"/>
        <v>41108.867999999995</v>
      </c>
      <c r="AM51" s="106">
        <f t="shared" si="4"/>
        <v>493306.41599999997</v>
      </c>
      <c r="AN51" s="106">
        <f t="shared" si="5"/>
        <v>2055.4433999999997</v>
      </c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</row>
    <row r="52" spans="1:250" s="52" customFormat="1" ht="15" customHeight="1" x14ac:dyDescent="0.2">
      <c r="A52" s="77">
        <f t="shared" si="12"/>
        <v>40</v>
      </c>
      <c r="B52" s="53" t="s">
        <v>84</v>
      </c>
      <c r="C52" s="24">
        <v>78</v>
      </c>
      <c r="D52" s="24">
        <v>1988</v>
      </c>
      <c r="E52" s="26" t="s">
        <v>82</v>
      </c>
      <c r="F52" s="24">
        <v>2</v>
      </c>
      <c r="G52" s="24"/>
      <c r="H52" s="24">
        <v>3</v>
      </c>
      <c r="I52" s="24">
        <v>3</v>
      </c>
      <c r="J52" s="24">
        <v>12</v>
      </c>
      <c r="K52" s="24"/>
      <c r="L52" s="30">
        <f t="shared" si="9"/>
        <v>831.3</v>
      </c>
      <c r="M52" s="30">
        <v>723.3</v>
      </c>
      <c r="N52" s="30">
        <v>63.6</v>
      </c>
      <c r="O52" s="30">
        <v>44.4</v>
      </c>
      <c r="P52" s="24"/>
      <c r="Q52" s="24"/>
      <c r="R52" s="24"/>
      <c r="S52" s="24"/>
      <c r="T52" s="24"/>
      <c r="U52" s="24">
        <v>588</v>
      </c>
      <c r="V52" s="24"/>
      <c r="W52" s="24"/>
      <c r="X52" s="24"/>
      <c r="Y52" s="24"/>
      <c r="Z52" s="24"/>
      <c r="AA52" s="24"/>
      <c r="AB52" s="24"/>
      <c r="AC52" s="24">
        <f t="shared" si="11"/>
        <v>12</v>
      </c>
      <c r="AD52" s="51">
        <f t="shared" si="10"/>
        <v>723.3</v>
      </c>
      <c r="AE52" s="27" t="s">
        <v>54</v>
      </c>
      <c r="AF52" s="27" t="s">
        <v>54</v>
      </c>
      <c r="AG52" s="27" t="s">
        <v>54</v>
      </c>
      <c r="AH52" s="27" t="s">
        <v>54</v>
      </c>
      <c r="AI52" s="27" t="s">
        <v>53</v>
      </c>
      <c r="AJ52" s="27" t="s">
        <v>61</v>
      </c>
      <c r="AK52" s="29">
        <v>28.02</v>
      </c>
      <c r="AL52" s="36">
        <f t="shared" si="3"/>
        <v>20266.865999999998</v>
      </c>
      <c r="AM52" s="36">
        <f t="shared" si="4"/>
        <v>243202.39199999999</v>
      </c>
      <c r="AN52" s="36">
        <f t="shared" si="5"/>
        <v>1013.3433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s="52" customFormat="1" ht="15" customHeight="1" x14ac:dyDescent="0.2">
      <c r="A53" s="77">
        <f t="shared" si="6"/>
        <v>41</v>
      </c>
      <c r="B53" s="53" t="s">
        <v>84</v>
      </c>
      <c r="C53" s="24">
        <v>80</v>
      </c>
      <c r="D53" s="24">
        <v>1990</v>
      </c>
      <c r="E53" s="26" t="s">
        <v>81</v>
      </c>
      <c r="F53" s="24">
        <v>2</v>
      </c>
      <c r="G53" s="24"/>
      <c r="H53" s="24">
        <v>3</v>
      </c>
      <c r="I53" s="24">
        <v>3</v>
      </c>
      <c r="J53" s="24">
        <v>18</v>
      </c>
      <c r="K53" s="24"/>
      <c r="L53" s="30">
        <f t="shared" si="9"/>
        <v>1140.2</v>
      </c>
      <c r="M53" s="30">
        <v>945.1</v>
      </c>
      <c r="N53" s="30">
        <v>195.1</v>
      </c>
      <c r="O53" s="30">
        <v>0</v>
      </c>
      <c r="P53" s="24"/>
      <c r="Q53" s="24"/>
      <c r="R53" s="24"/>
      <c r="S53" s="24"/>
      <c r="T53" s="24">
        <v>1378</v>
      </c>
      <c r="U53" s="24">
        <v>713.8</v>
      </c>
      <c r="V53" s="24"/>
      <c r="W53" s="24"/>
      <c r="X53" s="24"/>
      <c r="Y53" s="24">
        <v>664</v>
      </c>
      <c r="Z53" s="24"/>
      <c r="AA53" s="24"/>
      <c r="AB53" s="24"/>
      <c r="AC53" s="24">
        <f t="shared" si="11"/>
        <v>18</v>
      </c>
      <c r="AD53" s="51">
        <f t="shared" si="10"/>
        <v>945.1</v>
      </c>
      <c r="AE53" s="27" t="s">
        <v>54</v>
      </c>
      <c r="AF53" s="27" t="s">
        <v>54</v>
      </c>
      <c r="AG53" s="27" t="s">
        <v>54</v>
      </c>
      <c r="AH53" s="27" t="s">
        <v>54</v>
      </c>
      <c r="AI53" s="27" t="s">
        <v>53</v>
      </c>
      <c r="AJ53" s="27" t="s">
        <v>61</v>
      </c>
      <c r="AK53" s="29">
        <v>28.02</v>
      </c>
      <c r="AL53" s="36">
        <f t="shared" si="3"/>
        <v>26481.702000000001</v>
      </c>
      <c r="AM53" s="36">
        <f t="shared" si="4"/>
        <v>317780.424</v>
      </c>
      <c r="AN53" s="36">
        <f t="shared" si="5"/>
        <v>1324.0851000000002</v>
      </c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s="52" customFormat="1" ht="15" customHeight="1" x14ac:dyDescent="0.2">
      <c r="A54" s="77">
        <f t="shared" si="6"/>
        <v>42</v>
      </c>
      <c r="B54" s="53" t="s">
        <v>171</v>
      </c>
      <c r="C54" s="24">
        <v>84</v>
      </c>
      <c r="D54" s="24">
        <v>1998</v>
      </c>
      <c r="E54" s="26" t="s">
        <v>79</v>
      </c>
      <c r="F54" s="24">
        <v>2</v>
      </c>
      <c r="G54" s="24"/>
      <c r="H54" s="24">
        <v>2</v>
      </c>
      <c r="I54" s="24">
        <v>2</v>
      </c>
      <c r="J54" s="24">
        <v>16</v>
      </c>
      <c r="K54" s="24"/>
      <c r="L54" s="30">
        <f t="shared" si="9"/>
        <v>1048.1000000000001</v>
      </c>
      <c r="M54" s="30">
        <v>847.2</v>
      </c>
      <c r="N54" s="30">
        <v>144.69999999999999</v>
      </c>
      <c r="O54" s="30">
        <v>56.2</v>
      </c>
      <c r="P54" s="24"/>
      <c r="Q54" s="24"/>
      <c r="R54" s="24"/>
      <c r="S54" s="24"/>
      <c r="T54" s="24">
        <v>1535</v>
      </c>
      <c r="U54" s="24">
        <v>724</v>
      </c>
      <c r="V54" s="24"/>
      <c r="W54" s="24">
        <v>240</v>
      </c>
      <c r="X54" s="24"/>
      <c r="Y54" s="24">
        <v>571</v>
      </c>
      <c r="Z54" s="24"/>
      <c r="AA54" s="24"/>
      <c r="AB54" s="24"/>
      <c r="AC54" s="24">
        <f t="shared" si="11"/>
        <v>16</v>
      </c>
      <c r="AD54" s="51">
        <f t="shared" si="10"/>
        <v>847.2</v>
      </c>
      <c r="AE54" s="27" t="s">
        <v>54</v>
      </c>
      <c r="AF54" s="27" t="s">
        <v>54</v>
      </c>
      <c r="AG54" s="27" t="s">
        <v>54</v>
      </c>
      <c r="AH54" s="27" t="s">
        <v>54</v>
      </c>
      <c r="AI54" s="27" t="s">
        <v>53</v>
      </c>
      <c r="AJ54" s="27" t="s">
        <v>61</v>
      </c>
      <c r="AK54" s="29">
        <v>28.02</v>
      </c>
      <c r="AL54" s="36">
        <f t="shared" si="3"/>
        <v>23738.544000000002</v>
      </c>
      <c r="AM54" s="36">
        <f t="shared" si="4"/>
        <v>284862.52800000005</v>
      </c>
      <c r="AN54" s="36">
        <f t="shared" si="5"/>
        <v>1186.9272000000001</v>
      </c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s="52" customFormat="1" ht="15" customHeight="1" x14ac:dyDescent="0.2">
      <c r="A55" s="77">
        <f t="shared" si="6"/>
        <v>43</v>
      </c>
      <c r="B55" s="53" t="s">
        <v>87</v>
      </c>
      <c r="C55" s="24">
        <v>84</v>
      </c>
      <c r="D55" s="24">
        <v>1989</v>
      </c>
      <c r="E55" s="26" t="s">
        <v>79</v>
      </c>
      <c r="F55" s="24">
        <v>2</v>
      </c>
      <c r="G55" s="24"/>
      <c r="H55" s="24">
        <v>2</v>
      </c>
      <c r="I55" s="24">
        <v>2</v>
      </c>
      <c r="J55" s="24">
        <v>16</v>
      </c>
      <c r="K55" s="24"/>
      <c r="L55" s="30">
        <f t="shared" si="9"/>
        <v>1127.6200000000001</v>
      </c>
      <c r="M55" s="30">
        <v>879.62</v>
      </c>
      <c r="N55" s="30">
        <v>179.6</v>
      </c>
      <c r="O55" s="30">
        <v>68.400000000000006</v>
      </c>
      <c r="P55" s="24"/>
      <c r="Q55" s="24"/>
      <c r="R55" s="24"/>
      <c r="S55" s="24"/>
      <c r="T55" s="24">
        <v>2024</v>
      </c>
      <c r="U55" s="24">
        <v>621</v>
      </c>
      <c r="V55" s="24"/>
      <c r="W55" s="24"/>
      <c r="X55" s="24"/>
      <c r="Y55" s="24">
        <v>1402</v>
      </c>
      <c r="Z55" s="24"/>
      <c r="AA55" s="24"/>
      <c r="AB55" s="24"/>
      <c r="AC55" s="24">
        <f t="shared" si="11"/>
        <v>16</v>
      </c>
      <c r="AD55" s="51">
        <f t="shared" si="10"/>
        <v>879.62</v>
      </c>
      <c r="AE55" s="27" t="s">
        <v>54</v>
      </c>
      <c r="AF55" s="27" t="s">
        <v>54</v>
      </c>
      <c r="AG55" s="27" t="s">
        <v>54</v>
      </c>
      <c r="AH55" s="27" t="s">
        <v>54</v>
      </c>
      <c r="AI55" s="27" t="s">
        <v>53</v>
      </c>
      <c r="AJ55" s="27" t="s">
        <v>61</v>
      </c>
      <c r="AK55" s="29">
        <v>28.02</v>
      </c>
      <c r="AL55" s="36">
        <f t="shared" si="3"/>
        <v>24646.952399999998</v>
      </c>
      <c r="AM55" s="36">
        <f t="shared" si="4"/>
        <v>295763.42879999999</v>
      </c>
      <c r="AN55" s="36">
        <f t="shared" si="5"/>
        <v>1232.34762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s="52" customFormat="1" ht="15" customHeight="1" x14ac:dyDescent="0.2">
      <c r="A56" s="77">
        <f t="shared" si="6"/>
        <v>44</v>
      </c>
      <c r="B56" s="56" t="s">
        <v>88</v>
      </c>
      <c r="C56" s="39" t="s">
        <v>89</v>
      </c>
      <c r="D56" s="39">
        <v>2008</v>
      </c>
      <c r="E56" s="31" t="s">
        <v>90</v>
      </c>
      <c r="F56" s="39">
        <v>5</v>
      </c>
      <c r="G56" s="39">
        <v>3</v>
      </c>
      <c r="H56" s="39">
        <v>3</v>
      </c>
      <c r="I56" s="39">
        <v>3</v>
      </c>
      <c r="J56" s="39">
        <v>57</v>
      </c>
      <c r="K56" s="39"/>
      <c r="L56" s="30">
        <f>M56+N56+O56+Q56</f>
        <v>5038.49</v>
      </c>
      <c r="M56" s="30">
        <v>3488.79</v>
      </c>
      <c r="N56" s="30">
        <f>162.1+282.5</f>
        <v>444.6</v>
      </c>
      <c r="O56" s="30">
        <v>294</v>
      </c>
      <c r="P56" s="39"/>
      <c r="Q56" s="39">
        <v>811.1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51">
        <f t="shared" si="10"/>
        <v>3488.79</v>
      </c>
      <c r="AE56" s="27" t="s">
        <v>54</v>
      </c>
      <c r="AF56" s="27" t="s">
        <v>54</v>
      </c>
      <c r="AG56" s="27" t="s">
        <v>54</v>
      </c>
      <c r="AH56" s="27" t="s">
        <v>54</v>
      </c>
      <c r="AI56" s="27" t="s">
        <v>53</v>
      </c>
      <c r="AJ56" s="27" t="s">
        <v>61</v>
      </c>
      <c r="AK56" s="29">
        <v>25.18</v>
      </c>
      <c r="AL56" s="36">
        <f t="shared" si="3"/>
        <v>87847.732199999999</v>
      </c>
      <c r="AM56" s="36">
        <f t="shared" si="4"/>
        <v>1054172.7864000001</v>
      </c>
      <c r="AN56" s="36">
        <f t="shared" si="5"/>
        <v>4392.3866100000005</v>
      </c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s="52" customFormat="1" ht="15.75" customHeight="1" x14ac:dyDescent="0.2">
      <c r="A57" s="77">
        <f t="shared" si="6"/>
        <v>45</v>
      </c>
      <c r="B57" s="53" t="s">
        <v>88</v>
      </c>
      <c r="C57" s="24" t="s">
        <v>169</v>
      </c>
      <c r="D57" s="24">
        <v>2009</v>
      </c>
      <c r="E57" s="26" t="s">
        <v>90</v>
      </c>
      <c r="F57" s="24">
        <v>5</v>
      </c>
      <c r="G57" s="24"/>
      <c r="H57" s="24">
        <v>4</v>
      </c>
      <c r="I57" s="24">
        <v>4</v>
      </c>
      <c r="J57" s="24">
        <v>52</v>
      </c>
      <c r="K57" s="24"/>
      <c r="L57" s="30">
        <f>M57+N57+O57+P57+Q57+R57</f>
        <v>2920.8</v>
      </c>
      <c r="M57" s="30">
        <v>2612.8000000000002</v>
      </c>
      <c r="N57" s="30">
        <v>308</v>
      </c>
      <c r="O57" s="30"/>
      <c r="P57" s="24"/>
      <c r="Q57" s="24"/>
      <c r="R57" s="24"/>
      <c r="S57" s="24"/>
      <c r="T57" s="50"/>
      <c r="U57" s="50"/>
      <c r="V57" s="24"/>
      <c r="W57" s="24"/>
      <c r="X57" s="24"/>
      <c r="Y57" s="24"/>
      <c r="Z57" s="24"/>
      <c r="AA57" s="24"/>
      <c r="AB57" s="24">
        <f>J57</f>
        <v>52</v>
      </c>
      <c r="AC57" s="24"/>
      <c r="AD57" s="51">
        <f t="shared" si="10"/>
        <v>2612.8000000000002</v>
      </c>
      <c r="AE57" s="27" t="s">
        <v>54</v>
      </c>
      <c r="AF57" s="27" t="s">
        <v>54</v>
      </c>
      <c r="AG57" s="27" t="s">
        <v>54</v>
      </c>
      <c r="AH57" s="27" t="s">
        <v>54</v>
      </c>
      <c r="AI57" s="27" t="s">
        <v>53</v>
      </c>
      <c r="AJ57" s="27" t="s">
        <v>61</v>
      </c>
      <c r="AK57" s="29">
        <v>25.18</v>
      </c>
      <c r="AL57" s="36">
        <f t="shared" si="3"/>
        <v>65790.304000000004</v>
      </c>
      <c r="AM57" s="36">
        <f t="shared" si="4"/>
        <v>789483.64800000004</v>
      </c>
      <c r="AN57" s="36">
        <f t="shared" si="5"/>
        <v>3289.5152000000003</v>
      </c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s="52" customFormat="1" ht="22.5" x14ac:dyDescent="0.2">
      <c r="A58" s="77">
        <f t="shared" si="6"/>
        <v>46</v>
      </c>
      <c r="B58" s="53" t="s">
        <v>91</v>
      </c>
      <c r="C58" s="39">
        <v>16</v>
      </c>
      <c r="D58" s="24">
        <v>2006</v>
      </c>
      <c r="E58" s="26" t="s">
        <v>56</v>
      </c>
      <c r="F58" s="24">
        <v>6</v>
      </c>
      <c r="G58" s="24">
        <v>2</v>
      </c>
      <c r="H58" s="24">
        <v>2</v>
      </c>
      <c r="I58" s="24">
        <v>2</v>
      </c>
      <c r="J58" s="24">
        <v>36</v>
      </c>
      <c r="K58" s="24"/>
      <c r="L58" s="30">
        <f>M58+N58+O58+P58+Q58</f>
        <v>3395</v>
      </c>
      <c r="M58" s="30">
        <v>2675.5</v>
      </c>
      <c r="N58" s="30">
        <v>402.3</v>
      </c>
      <c r="O58" s="30">
        <v>275.60000000000002</v>
      </c>
      <c r="P58" s="24">
        <v>0</v>
      </c>
      <c r="Q58" s="24">
        <v>41.6</v>
      </c>
      <c r="R58" s="24"/>
      <c r="S58" s="24">
        <v>497.6</v>
      </c>
      <c r="T58" s="50"/>
      <c r="U58" s="50"/>
      <c r="V58" s="24">
        <v>748.63</v>
      </c>
      <c r="W58" s="24"/>
      <c r="X58" s="24"/>
      <c r="Y58" s="24"/>
      <c r="Z58" s="24"/>
      <c r="AA58" s="24"/>
      <c r="AB58" s="24">
        <f>J58</f>
        <v>36</v>
      </c>
      <c r="AC58" s="24"/>
      <c r="AD58" s="51">
        <f t="shared" si="10"/>
        <v>2675.5</v>
      </c>
      <c r="AE58" s="27" t="s">
        <v>54</v>
      </c>
      <c r="AF58" s="27" t="s">
        <v>54</v>
      </c>
      <c r="AG58" s="27" t="s">
        <v>54</v>
      </c>
      <c r="AH58" s="27" t="s">
        <v>54</v>
      </c>
      <c r="AI58" s="27" t="s">
        <v>53</v>
      </c>
      <c r="AJ58" s="27" t="s">
        <v>61</v>
      </c>
      <c r="AK58" s="29">
        <v>29.12</v>
      </c>
      <c r="AL58" s="36">
        <f t="shared" si="3"/>
        <v>77910.559999999998</v>
      </c>
      <c r="AM58" s="36">
        <f t="shared" si="4"/>
        <v>934926.72</v>
      </c>
      <c r="AN58" s="36">
        <f t="shared" si="5"/>
        <v>3895.5280000000002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s="52" customFormat="1" ht="22.5" x14ac:dyDescent="0.2">
      <c r="A59" s="77">
        <f t="shared" si="6"/>
        <v>47</v>
      </c>
      <c r="B59" s="56" t="s">
        <v>92</v>
      </c>
      <c r="C59" s="39">
        <v>16</v>
      </c>
      <c r="D59" s="39">
        <v>2007</v>
      </c>
      <c r="E59" s="31" t="s">
        <v>56</v>
      </c>
      <c r="F59" s="39">
        <v>6</v>
      </c>
      <c r="G59" s="39">
        <v>2</v>
      </c>
      <c r="H59" s="39">
        <v>2</v>
      </c>
      <c r="I59" s="39">
        <v>2</v>
      </c>
      <c r="J59" s="39">
        <v>47</v>
      </c>
      <c r="K59" s="39"/>
      <c r="L59" s="30">
        <f>M59+N59+O59+P59+Q59</f>
        <v>3171.1000000000004</v>
      </c>
      <c r="M59" s="30">
        <v>2618.3000000000002</v>
      </c>
      <c r="N59" s="30">
        <v>278.39999999999998</v>
      </c>
      <c r="O59" s="30">
        <v>274.39999999999998</v>
      </c>
      <c r="P59" s="39"/>
      <c r="Q59" s="39"/>
      <c r="R59" s="39"/>
      <c r="S59" s="39">
        <v>519.29999999999995</v>
      </c>
      <c r="T59" s="39"/>
      <c r="U59" s="39"/>
      <c r="V59" s="39"/>
      <c r="W59" s="39"/>
      <c r="X59" s="39"/>
      <c r="Y59" s="39"/>
      <c r="Z59" s="39"/>
      <c r="AA59" s="39"/>
      <c r="AB59" s="24">
        <f>J59</f>
        <v>47</v>
      </c>
      <c r="AC59" s="39"/>
      <c r="AD59" s="51">
        <f t="shared" si="10"/>
        <v>2618.3000000000002</v>
      </c>
      <c r="AE59" s="27" t="s">
        <v>54</v>
      </c>
      <c r="AF59" s="27" t="s">
        <v>54</v>
      </c>
      <c r="AG59" s="27" t="s">
        <v>54</v>
      </c>
      <c r="AH59" s="27" t="s">
        <v>54</v>
      </c>
      <c r="AI59" s="27" t="s">
        <v>53</v>
      </c>
      <c r="AJ59" s="27" t="s">
        <v>61</v>
      </c>
      <c r="AK59" s="29">
        <v>29.12</v>
      </c>
      <c r="AL59" s="36">
        <f t="shared" si="3"/>
        <v>76244.896000000008</v>
      </c>
      <c r="AM59" s="36">
        <f t="shared" si="4"/>
        <v>914938.75200000009</v>
      </c>
      <c r="AN59" s="36">
        <f t="shared" si="5"/>
        <v>3812.2448000000004</v>
      </c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s="52" customFormat="1" ht="15" customHeight="1" x14ac:dyDescent="0.2">
      <c r="A60" s="77">
        <f t="shared" si="6"/>
        <v>48</v>
      </c>
      <c r="B60" s="53" t="s">
        <v>93</v>
      </c>
      <c r="C60" s="24">
        <v>18</v>
      </c>
      <c r="D60" s="24">
        <v>2003</v>
      </c>
      <c r="E60" s="26" t="s">
        <v>56</v>
      </c>
      <c r="F60" s="24">
        <v>5</v>
      </c>
      <c r="G60" s="24" t="s">
        <v>53</v>
      </c>
      <c r="H60" s="24">
        <v>3</v>
      </c>
      <c r="I60" s="24">
        <v>3</v>
      </c>
      <c r="J60" s="24">
        <v>45</v>
      </c>
      <c r="K60" s="24"/>
      <c r="L60" s="30">
        <f>M60+N60+O60+P60+Q60</f>
        <v>2853.48</v>
      </c>
      <c r="M60" s="30">
        <v>2518.48</v>
      </c>
      <c r="N60" s="30">
        <v>267.10000000000002</v>
      </c>
      <c r="O60" s="30">
        <v>67.900000000000006</v>
      </c>
      <c r="P60" s="24">
        <v>0</v>
      </c>
      <c r="Q60" s="24"/>
      <c r="R60" s="24" t="s">
        <v>53</v>
      </c>
      <c r="S60" s="24">
        <v>601.79999999999995</v>
      </c>
      <c r="T60" s="50">
        <v>3184.3</v>
      </c>
      <c r="U60" s="50">
        <v>815.9</v>
      </c>
      <c r="V60" s="24">
        <v>1032</v>
      </c>
      <c r="W60" s="24">
        <v>73.5</v>
      </c>
      <c r="X60" s="24">
        <v>122.5</v>
      </c>
      <c r="Y60" s="24">
        <v>1066.1300000000001</v>
      </c>
      <c r="Z60" s="24" t="s">
        <v>53</v>
      </c>
      <c r="AA60" s="24" t="s">
        <v>53</v>
      </c>
      <c r="AB60" s="24">
        <f>J60</f>
        <v>45</v>
      </c>
      <c r="AC60" s="24"/>
      <c r="AD60" s="51">
        <f t="shared" si="10"/>
        <v>2518.48</v>
      </c>
      <c r="AE60" s="27" t="s">
        <v>54</v>
      </c>
      <c r="AF60" s="27" t="s">
        <v>54</v>
      </c>
      <c r="AG60" s="27" t="s">
        <v>54</v>
      </c>
      <c r="AH60" s="27" t="s">
        <v>54</v>
      </c>
      <c r="AI60" s="27" t="s">
        <v>53</v>
      </c>
      <c r="AJ60" s="27" t="s">
        <v>61</v>
      </c>
      <c r="AK60" s="29">
        <v>25.18</v>
      </c>
      <c r="AL60" s="36">
        <f t="shared" si="3"/>
        <v>63415.326399999998</v>
      </c>
      <c r="AM60" s="36">
        <f t="shared" si="4"/>
        <v>760983.91680000001</v>
      </c>
      <c r="AN60" s="36">
        <f t="shared" si="5"/>
        <v>3170.7663200000002</v>
      </c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s="52" customFormat="1" ht="15" customHeight="1" x14ac:dyDescent="0.2">
      <c r="A61" s="77">
        <f t="shared" si="6"/>
        <v>49</v>
      </c>
      <c r="B61" s="53" t="s">
        <v>94</v>
      </c>
      <c r="C61" s="24">
        <v>20</v>
      </c>
      <c r="D61" s="24">
        <v>2000</v>
      </c>
      <c r="E61" s="26" t="s">
        <v>56</v>
      </c>
      <c r="F61" s="24">
        <v>5</v>
      </c>
      <c r="G61" s="24" t="s">
        <v>53</v>
      </c>
      <c r="H61" s="24">
        <v>8</v>
      </c>
      <c r="I61" s="24">
        <v>8</v>
      </c>
      <c r="J61" s="24">
        <v>99</v>
      </c>
      <c r="K61" s="24">
        <v>1</v>
      </c>
      <c r="L61" s="30">
        <f>M61+N61+O61+P61+Q61</f>
        <v>6510.7900000000009</v>
      </c>
      <c r="M61" s="30">
        <v>5599.89</v>
      </c>
      <c r="N61" s="30">
        <v>537.6</v>
      </c>
      <c r="O61" s="30">
        <v>288.8</v>
      </c>
      <c r="P61" s="24">
        <v>84.5</v>
      </c>
      <c r="Q61" s="24"/>
      <c r="R61" s="24" t="s">
        <v>53</v>
      </c>
      <c r="S61" s="50">
        <v>1318.5</v>
      </c>
      <c r="T61" s="50">
        <v>11891.7</v>
      </c>
      <c r="U61" s="50">
        <v>1990.3</v>
      </c>
      <c r="V61" s="24">
        <v>1329.6</v>
      </c>
      <c r="W61" s="24">
        <v>836.1</v>
      </c>
      <c r="X61" s="24">
        <v>493.9</v>
      </c>
      <c r="Y61" s="24">
        <v>3874.9</v>
      </c>
      <c r="Z61" s="24">
        <v>2757.2</v>
      </c>
      <c r="AA61" s="24" t="s">
        <v>53</v>
      </c>
      <c r="AB61" s="24">
        <f>J61</f>
        <v>99</v>
      </c>
      <c r="AC61" s="24"/>
      <c r="AD61" s="51">
        <f t="shared" si="10"/>
        <v>5684.39</v>
      </c>
      <c r="AE61" s="27" t="s">
        <v>54</v>
      </c>
      <c r="AF61" s="27" t="s">
        <v>54</v>
      </c>
      <c r="AG61" s="27" t="s">
        <v>54</v>
      </c>
      <c r="AH61" s="27" t="s">
        <v>54</v>
      </c>
      <c r="AI61" s="27" t="s">
        <v>53</v>
      </c>
      <c r="AJ61" s="27" t="s">
        <v>61</v>
      </c>
      <c r="AK61" s="29">
        <v>25.18</v>
      </c>
      <c r="AL61" s="36">
        <f t="shared" si="3"/>
        <v>143132.94020000001</v>
      </c>
      <c r="AM61" s="36">
        <f t="shared" si="4"/>
        <v>1717595.2824000001</v>
      </c>
      <c r="AN61" s="36">
        <f t="shared" si="5"/>
        <v>7156.6470100000006</v>
      </c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s="52" customFormat="1" ht="17.25" customHeight="1" x14ac:dyDescent="0.2">
      <c r="A62" s="77">
        <f t="shared" si="6"/>
        <v>50</v>
      </c>
      <c r="B62" s="53" t="s">
        <v>95</v>
      </c>
      <c r="C62" s="24">
        <v>5</v>
      </c>
      <c r="D62" s="24">
        <v>1992</v>
      </c>
      <c r="E62" s="26" t="s">
        <v>79</v>
      </c>
      <c r="F62" s="24">
        <v>2</v>
      </c>
      <c r="G62" s="24"/>
      <c r="H62" s="24">
        <v>2</v>
      </c>
      <c r="I62" s="24">
        <v>2</v>
      </c>
      <c r="J62" s="24">
        <v>14</v>
      </c>
      <c r="K62" s="24"/>
      <c r="L62" s="30">
        <f>M62+N62+O62+P62+Q62</f>
        <v>911.22</v>
      </c>
      <c r="M62" s="30">
        <f>727.35+66.17</f>
        <v>793.52</v>
      </c>
      <c r="N62" s="30">
        <v>117.7</v>
      </c>
      <c r="O62" s="30">
        <v>0</v>
      </c>
      <c r="P62" s="24"/>
      <c r="Q62" s="24"/>
      <c r="R62" s="24"/>
      <c r="S62" s="24"/>
      <c r="T62" s="24"/>
      <c r="U62" s="24">
        <v>531.9</v>
      </c>
      <c r="V62" s="24"/>
      <c r="W62" s="24"/>
      <c r="X62" s="24"/>
      <c r="Y62" s="24"/>
      <c r="Z62" s="24"/>
      <c r="AA62" s="24"/>
      <c r="AB62" s="24"/>
      <c r="AC62" s="24">
        <f>J62</f>
        <v>14</v>
      </c>
      <c r="AD62" s="51">
        <f t="shared" si="10"/>
        <v>793.52</v>
      </c>
      <c r="AE62" s="27" t="s">
        <v>54</v>
      </c>
      <c r="AF62" s="27" t="s">
        <v>54</v>
      </c>
      <c r="AG62" s="27" t="s">
        <v>54</v>
      </c>
      <c r="AH62" s="27" t="s">
        <v>54</v>
      </c>
      <c r="AI62" s="27" t="s">
        <v>53</v>
      </c>
      <c r="AJ62" s="27" t="s">
        <v>61</v>
      </c>
      <c r="AK62" s="29">
        <v>28.02</v>
      </c>
      <c r="AL62" s="36">
        <f t="shared" si="3"/>
        <v>22234.430399999997</v>
      </c>
      <c r="AM62" s="36">
        <f t="shared" si="4"/>
        <v>266813.16479999997</v>
      </c>
      <c r="AN62" s="36">
        <f t="shared" si="5"/>
        <v>1111.7215199999998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s="52" customFormat="1" ht="13.5" customHeight="1" x14ac:dyDescent="0.2">
      <c r="A63" s="37"/>
      <c r="B63" s="58" t="s">
        <v>70</v>
      </c>
      <c r="C63" s="24"/>
      <c r="D63" s="37"/>
      <c r="E63" s="37"/>
      <c r="F63" s="37"/>
      <c r="G63" s="37"/>
      <c r="H63" s="37"/>
      <c r="I63" s="37"/>
      <c r="J63" s="37"/>
      <c r="K63" s="37"/>
      <c r="L63" s="30">
        <f>SUM(L13:L62)</f>
        <v>103661.1</v>
      </c>
      <c r="M63" s="30">
        <f>SUM(M13:M62)</f>
        <v>85941.900000000009</v>
      </c>
      <c r="N63" s="30">
        <f>SUM(N13:N62)</f>
        <v>12554.900000000001</v>
      </c>
      <c r="O63" s="30">
        <f>SUM(O13:O62)</f>
        <v>4227.0999999999995</v>
      </c>
      <c r="P63" s="30">
        <f>SUM(P13:P62)</f>
        <v>84.5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8"/>
      <c r="AE63" s="27"/>
      <c r="AF63" s="27"/>
      <c r="AG63" s="27"/>
      <c r="AH63" s="27"/>
      <c r="AI63" s="27"/>
      <c r="AJ63" s="27"/>
      <c r="AK63" s="37"/>
      <c r="AL63" s="30">
        <f>SUM(AL13:AL62)</f>
        <v>2334305.8484</v>
      </c>
      <c r="AM63" s="30">
        <f t="shared" ref="AM63:AN63" si="13">SUM(AM13:AM62)</f>
        <v>28011670.180800002</v>
      </c>
      <c r="AN63" s="30">
        <f t="shared" si="13"/>
        <v>116715.29242000003</v>
      </c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6" spans="13:13" x14ac:dyDescent="0.2">
      <c r="M66" s="42"/>
    </row>
  </sheetData>
  <autoFilter ref="F9:I63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55118110236227" right="0.39370078740157483" top="0.59055118110236227" bottom="0.59055118110236227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P47"/>
  <sheetViews>
    <sheetView topLeftCell="AA1" zoomScale="118" zoomScaleNormal="118" zoomScaleSheetLayoutView="100" workbookViewId="0">
      <selection activeCell="AN13" sqref="AN13"/>
    </sheetView>
  </sheetViews>
  <sheetFormatPr defaultRowHeight="12.75" x14ac:dyDescent="0.2"/>
  <cols>
    <col min="1" max="1" width="3.140625" style="1" customWidth="1"/>
    <col min="2" max="2" width="16.42578125" style="2" customWidth="1"/>
    <col min="3" max="4" width="5.140625" style="1" customWidth="1"/>
    <col min="5" max="5" width="10.7109375" style="1" customWidth="1"/>
    <col min="6" max="11" width="4.140625" style="1" customWidth="1"/>
    <col min="12" max="29" width="6.5703125" style="1" customWidth="1"/>
    <col min="30" max="30" width="9.5703125" style="3" customWidth="1"/>
    <col min="31" max="36" width="2.85546875" style="4" customWidth="1"/>
    <col min="37" max="37" width="9.140625" style="1"/>
    <col min="38" max="38" width="11.28515625" style="1" customWidth="1"/>
    <col min="39" max="39" width="11.7109375" style="1" customWidth="1"/>
    <col min="40" max="40" width="9.7109375" style="1" customWidth="1"/>
    <col min="41" max="250" width="9.140625" style="1"/>
    <col min="251" max="16384" width="9.140625" style="45"/>
  </cols>
  <sheetData>
    <row r="1" spans="1:250" ht="17.100000000000001" customHeight="1" x14ac:dyDescent="0.2">
      <c r="B1" s="10"/>
      <c r="C1" s="5"/>
      <c r="D1" s="5"/>
      <c r="E1" s="21"/>
      <c r="F1" s="5"/>
      <c r="G1" s="5"/>
      <c r="H1" s="5"/>
      <c r="I1" s="5"/>
      <c r="J1" s="5"/>
      <c r="K1" s="6"/>
      <c r="L1" s="6"/>
      <c r="M1" s="6"/>
      <c r="N1" s="6"/>
      <c r="O1" s="6"/>
      <c r="P1" s="46"/>
      <c r="Q1" s="8"/>
      <c r="R1" s="8"/>
      <c r="S1" s="8"/>
      <c r="T1" s="9" t="s">
        <v>0</v>
      </c>
      <c r="U1" s="8"/>
      <c r="V1" s="6"/>
      <c r="W1" s="45"/>
      <c r="X1" s="6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250" ht="17.100000000000001" customHeight="1" x14ac:dyDescent="0.2">
      <c r="B2" s="10"/>
      <c r="C2" s="5"/>
      <c r="D2" s="5"/>
      <c r="E2" s="21"/>
      <c r="F2" s="5"/>
      <c r="G2" s="5"/>
      <c r="H2" s="5"/>
      <c r="I2" s="5"/>
      <c r="J2" s="5"/>
      <c r="K2" s="6"/>
      <c r="L2" s="6"/>
      <c r="M2" s="11" t="s">
        <v>1</v>
      </c>
      <c r="O2" s="11"/>
      <c r="Q2" s="12"/>
      <c r="R2" s="12"/>
      <c r="S2" s="12"/>
      <c r="T2" s="12"/>
      <c r="U2" s="12"/>
      <c r="V2" s="6"/>
      <c r="W2" s="45"/>
      <c r="X2" s="6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250" ht="17.100000000000001" customHeight="1" x14ac:dyDescent="0.2"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1" t="s">
        <v>191</v>
      </c>
      <c r="O3" s="46"/>
      <c r="P3" s="11"/>
      <c r="Q3" s="9"/>
      <c r="R3" s="12"/>
      <c r="S3" s="12"/>
      <c r="T3" s="12"/>
      <c r="U3" s="12"/>
      <c r="V3" s="45"/>
      <c r="W3" s="45"/>
      <c r="X3" s="13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250" ht="17.100000000000001" customHeight="1" x14ac:dyDescent="0.2">
      <c r="B4" s="10"/>
      <c r="C4" s="5"/>
      <c r="D4" s="5"/>
      <c r="E4" s="21"/>
      <c r="F4" s="5"/>
      <c r="G4" s="5"/>
      <c r="H4" s="5"/>
      <c r="I4" s="5"/>
      <c r="J4" s="5"/>
      <c r="K4" s="6"/>
      <c r="L4" s="6"/>
      <c r="M4" s="11" t="s">
        <v>96</v>
      </c>
      <c r="N4" s="11"/>
      <c r="O4" s="11"/>
      <c r="P4" s="9"/>
      <c r="Q4" s="12"/>
      <c r="R4" s="12"/>
      <c r="S4" s="12" t="s">
        <v>3</v>
      </c>
      <c r="T4" s="12"/>
      <c r="U4" s="12"/>
      <c r="V4" s="6"/>
      <c r="W4" s="45"/>
      <c r="X4" s="6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spans="1:250" ht="17.100000000000001" customHeight="1" x14ac:dyDescent="0.2">
      <c r="B5" s="10"/>
      <c r="C5" s="5"/>
      <c r="D5" s="5"/>
      <c r="E5" s="21"/>
      <c r="F5" s="5"/>
      <c r="G5" s="5"/>
      <c r="H5" s="5"/>
      <c r="I5" s="5"/>
      <c r="J5" s="5"/>
      <c r="K5" s="6"/>
      <c r="L5" s="6"/>
      <c r="M5" s="11" t="s">
        <v>198</v>
      </c>
      <c r="N5" s="11"/>
      <c r="O5" s="11"/>
      <c r="P5" s="9"/>
      <c r="Q5" s="12"/>
      <c r="R5" s="12"/>
      <c r="S5" s="12"/>
      <c r="T5" s="12"/>
      <c r="U5" s="12"/>
      <c r="V5" s="6"/>
      <c r="W5" s="45"/>
      <c r="X5" s="6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</row>
    <row r="6" spans="1:250" ht="17.100000000000001" customHeight="1" x14ac:dyDescent="0.2">
      <c r="B6" s="14" t="s">
        <v>97</v>
      </c>
      <c r="C6" s="6"/>
      <c r="D6" s="6"/>
      <c r="E6" s="11" t="s">
        <v>5</v>
      </c>
      <c r="F6" s="6"/>
      <c r="G6" s="5"/>
      <c r="H6" s="5"/>
      <c r="I6" s="5"/>
      <c r="J6" s="5"/>
      <c r="K6" s="6"/>
      <c r="L6" s="6"/>
      <c r="M6" s="11" t="s">
        <v>182</v>
      </c>
      <c r="N6" s="11"/>
      <c r="O6" s="11"/>
      <c r="P6" s="9"/>
      <c r="Q6" s="12"/>
      <c r="R6" s="12"/>
      <c r="S6" s="12"/>
      <c r="T6" s="12"/>
      <c r="U6" s="12"/>
      <c r="V6" s="6"/>
      <c r="W6" s="45"/>
      <c r="X6" s="6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8" spans="1:250" ht="14.25" customHeight="1" x14ac:dyDescent="0.2">
      <c r="A8" s="125" t="s">
        <v>6</v>
      </c>
      <c r="B8" s="125" t="s">
        <v>7</v>
      </c>
      <c r="C8" s="125" t="s">
        <v>8</v>
      </c>
      <c r="D8" s="125" t="s">
        <v>9</v>
      </c>
      <c r="E8" s="125" t="s">
        <v>10</v>
      </c>
      <c r="F8" s="126" t="s">
        <v>11</v>
      </c>
      <c r="G8" s="126"/>
      <c r="H8" s="126"/>
      <c r="I8" s="126"/>
      <c r="J8" s="126"/>
      <c r="K8" s="126"/>
      <c r="L8" s="125" t="s">
        <v>12</v>
      </c>
      <c r="M8" s="126" t="s">
        <v>13</v>
      </c>
      <c r="N8" s="126"/>
      <c r="O8" s="126"/>
      <c r="P8" s="125" t="s">
        <v>14</v>
      </c>
      <c r="Q8" s="125" t="s">
        <v>15</v>
      </c>
      <c r="R8" s="125" t="s">
        <v>16</v>
      </c>
      <c r="S8" s="125" t="s">
        <v>17</v>
      </c>
      <c r="T8" s="125" t="s">
        <v>18</v>
      </c>
      <c r="U8" s="126" t="s">
        <v>13</v>
      </c>
      <c r="V8" s="126"/>
      <c r="W8" s="126"/>
      <c r="X8" s="126"/>
      <c r="Y8" s="126"/>
      <c r="Z8" s="126"/>
      <c r="AA8" s="126"/>
      <c r="AB8" s="128" t="s">
        <v>19</v>
      </c>
      <c r="AC8" s="128"/>
      <c r="AD8" s="130" t="s">
        <v>20</v>
      </c>
      <c r="AE8" s="130"/>
      <c r="AF8" s="130"/>
      <c r="AG8" s="130"/>
      <c r="AH8" s="130"/>
      <c r="AI8" s="130"/>
      <c r="AJ8" s="118" t="s">
        <v>175</v>
      </c>
      <c r="AK8" s="124" t="s">
        <v>21</v>
      </c>
      <c r="AL8" s="124" t="s">
        <v>22</v>
      </c>
      <c r="AM8" s="124" t="s">
        <v>23</v>
      </c>
      <c r="AN8" s="124" t="s">
        <v>24</v>
      </c>
    </row>
    <row r="9" spans="1:250" ht="29.25" customHeight="1" x14ac:dyDescent="0.2">
      <c r="A9" s="125"/>
      <c r="B9" s="125"/>
      <c r="C9" s="125"/>
      <c r="D9" s="125"/>
      <c r="E9" s="125"/>
      <c r="F9" s="125" t="s">
        <v>25</v>
      </c>
      <c r="G9" s="125" t="s">
        <v>26</v>
      </c>
      <c r="H9" s="125" t="s">
        <v>27</v>
      </c>
      <c r="I9" s="125" t="s">
        <v>28</v>
      </c>
      <c r="J9" s="126" t="s">
        <v>29</v>
      </c>
      <c r="K9" s="126"/>
      <c r="L9" s="125"/>
      <c r="M9" s="125" t="s">
        <v>30</v>
      </c>
      <c r="N9" s="125" t="s">
        <v>31</v>
      </c>
      <c r="O9" s="125" t="s">
        <v>32</v>
      </c>
      <c r="P9" s="125"/>
      <c r="Q9" s="125"/>
      <c r="R9" s="125"/>
      <c r="S9" s="125"/>
      <c r="T9" s="125"/>
      <c r="U9" s="125" t="s">
        <v>33</v>
      </c>
      <c r="V9" s="125" t="s">
        <v>34</v>
      </c>
      <c r="W9" s="125" t="s">
        <v>35</v>
      </c>
      <c r="X9" s="125" t="s">
        <v>36</v>
      </c>
      <c r="Y9" s="125" t="s">
        <v>37</v>
      </c>
      <c r="Z9" s="125" t="s">
        <v>38</v>
      </c>
      <c r="AA9" s="125" t="s">
        <v>39</v>
      </c>
      <c r="AB9" s="128"/>
      <c r="AC9" s="128"/>
      <c r="AD9" s="130"/>
      <c r="AE9" s="130"/>
      <c r="AF9" s="130"/>
      <c r="AG9" s="130"/>
      <c r="AH9" s="130"/>
      <c r="AI9" s="130"/>
      <c r="AJ9" s="119"/>
      <c r="AK9" s="124"/>
      <c r="AL9" s="124"/>
      <c r="AM9" s="124"/>
      <c r="AN9" s="124"/>
    </row>
    <row r="10" spans="1:250" ht="12.9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40</v>
      </c>
      <c r="K10" s="125" t="s">
        <v>41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8"/>
      <c r="AC10" s="128"/>
      <c r="AD10" s="129" t="s">
        <v>42</v>
      </c>
      <c r="AE10" s="127" t="s">
        <v>43</v>
      </c>
      <c r="AF10" s="127" t="s">
        <v>44</v>
      </c>
      <c r="AG10" s="127" t="s">
        <v>45</v>
      </c>
      <c r="AH10" s="130" t="s">
        <v>46</v>
      </c>
      <c r="AI10" s="130"/>
      <c r="AJ10" s="119"/>
      <c r="AK10" s="124"/>
      <c r="AL10" s="124"/>
      <c r="AM10" s="124"/>
      <c r="AN10" s="124"/>
    </row>
    <row r="11" spans="1:250" ht="128.2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" t="s">
        <v>47</v>
      </c>
      <c r="AC11" s="34" t="s">
        <v>48</v>
      </c>
      <c r="AD11" s="129"/>
      <c r="AE11" s="127"/>
      <c r="AF11" s="127"/>
      <c r="AG11" s="127"/>
      <c r="AH11" s="35" t="s">
        <v>49</v>
      </c>
      <c r="AI11" s="35" t="s">
        <v>50</v>
      </c>
      <c r="AJ11" s="120"/>
      <c r="AK11" s="124"/>
      <c r="AL11" s="124"/>
      <c r="AM11" s="124"/>
      <c r="AN11" s="124"/>
    </row>
    <row r="12" spans="1:25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 t="s">
        <v>173</v>
      </c>
      <c r="AM12" s="26" t="s">
        <v>174</v>
      </c>
      <c r="AN12" s="26" t="s">
        <v>193</v>
      </c>
    </row>
    <row r="13" spans="1:250" s="52" customFormat="1" ht="21.75" customHeight="1" x14ac:dyDescent="0.2">
      <c r="A13" s="24">
        <v>1</v>
      </c>
      <c r="B13" s="48" t="s">
        <v>98</v>
      </c>
      <c r="C13" s="62">
        <v>1</v>
      </c>
      <c r="D13" s="24">
        <v>1976</v>
      </c>
      <c r="E13" s="26" t="s">
        <v>99</v>
      </c>
      <c r="F13" s="24">
        <v>5</v>
      </c>
      <c r="G13" s="24"/>
      <c r="H13" s="24">
        <v>4</v>
      </c>
      <c r="I13" s="24">
        <v>4</v>
      </c>
      <c r="J13" s="24">
        <v>58</v>
      </c>
      <c r="K13" s="24">
        <v>12</v>
      </c>
      <c r="L13" s="30">
        <f t="shared" ref="L13:L24" si="0">M13+N13+O13+P13</f>
        <v>3524.0399999999995</v>
      </c>
      <c r="M13" s="30">
        <v>2697.21</v>
      </c>
      <c r="N13" s="30">
        <v>269.2</v>
      </c>
      <c r="O13" s="30">
        <v>43.7</v>
      </c>
      <c r="P13" s="24">
        <v>513.92999999999995</v>
      </c>
      <c r="Q13" s="30"/>
      <c r="R13" s="24" t="s">
        <v>53</v>
      </c>
      <c r="S13" s="24" t="s">
        <v>53</v>
      </c>
      <c r="T13" s="50">
        <v>2705</v>
      </c>
      <c r="U13" s="50">
        <v>856.5</v>
      </c>
      <c r="V13" s="24" t="s">
        <v>53</v>
      </c>
      <c r="W13" s="24" t="s">
        <v>53</v>
      </c>
      <c r="X13" s="24">
        <v>661</v>
      </c>
      <c r="Y13" s="24" t="s">
        <v>53</v>
      </c>
      <c r="Z13" s="24">
        <v>1187</v>
      </c>
      <c r="AA13" s="24" t="s">
        <v>53</v>
      </c>
      <c r="AB13" s="24">
        <f t="shared" ref="AB13:AB18" si="1">J13</f>
        <v>58</v>
      </c>
      <c r="AC13" s="24"/>
      <c r="AD13" s="59">
        <f t="shared" ref="AD13:AD44" si="2">M13+P13</f>
        <v>3211.14</v>
      </c>
      <c r="AE13" s="27" t="s">
        <v>54</v>
      </c>
      <c r="AF13" s="27" t="str">
        <f>AE13</f>
        <v>+</v>
      </c>
      <c r="AG13" s="27" t="str">
        <f>AF13</f>
        <v>+</v>
      </c>
      <c r="AH13" s="27" t="str">
        <f>AG13</f>
        <v>+</v>
      </c>
      <c r="AI13" s="27" t="s">
        <v>53</v>
      </c>
      <c r="AJ13" s="27" t="s">
        <v>61</v>
      </c>
      <c r="AK13" s="29">
        <v>25.18</v>
      </c>
      <c r="AL13" s="36">
        <f>(M13+P13)*AK13</f>
        <v>80856.5052</v>
      </c>
      <c r="AM13" s="36">
        <f>AL13*12</f>
        <v>970278.06239999994</v>
      </c>
      <c r="AN13" s="36">
        <f>AL13*0.05</f>
        <v>4042.8252600000001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s="52" customFormat="1" ht="21.75" customHeight="1" x14ac:dyDescent="0.2">
      <c r="A14" s="24">
        <f>A13+1</f>
        <v>2</v>
      </c>
      <c r="B14" s="53" t="s">
        <v>98</v>
      </c>
      <c r="C14" s="55">
        <v>3</v>
      </c>
      <c r="D14" s="24">
        <v>1978</v>
      </c>
      <c r="E14" s="26" t="s">
        <v>99</v>
      </c>
      <c r="F14" s="24">
        <v>5</v>
      </c>
      <c r="G14" s="24"/>
      <c r="H14" s="24">
        <v>4</v>
      </c>
      <c r="I14" s="24">
        <v>4</v>
      </c>
      <c r="J14" s="24">
        <v>64</v>
      </c>
      <c r="K14" s="24">
        <v>6</v>
      </c>
      <c r="L14" s="30">
        <f t="shared" si="0"/>
        <v>3520.85</v>
      </c>
      <c r="M14" s="30">
        <v>2913.55</v>
      </c>
      <c r="N14" s="30">
        <v>274.39999999999998</v>
      </c>
      <c r="O14" s="30">
        <v>39.200000000000003</v>
      </c>
      <c r="P14" s="24">
        <v>293.7</v>
      </c>
      <c r="Q14" s="24"/>
      <c r="R14" s="24" t="s">
        <v>53</v>
      </c>
      <c r="S14" s="24" t="s">
        <v>53</v>
      </c>
      <c r="T14" s="50">
        <v>4408</v>
      </c>
      <c r="U14" s="50">
        <v>911</v>
      </c>
      <c r="V14" s="24" t="s">
        <v>53</v>
      </c>
      <c r="W14" s="24" t="s">
        <v>53</v>
      </c>
      <c r="X14" s="24">
        <v>760</v>
      </c>
      <c r="Y14" s="24" t="s">
        <v>53</v>
      </c>
      <c r="Z14" s="24">
        <v>1195</v>
      </c>
      <c r="AA14" s="24">
        <v>1542</v>
      </c>
      <c r="AB14" s="24">
        <f t="shared" si="1"/>
        <v>64</v>
      </c>
      <c r="AC14" s="24"/>
      <c r="AD14" s="59">
        <f t="shared" si="2"/>
        <v>3207.25</v>
      </c>
      <c r="AE14" s="27" t="s">
        <v>54</v>
      </c>
      <c r="AF14" s="27" t="str">
        <f t="shared" ref="AF14:AH17" si="3">AE14</f>
        <v>+</v>
      </c>
      <c r="AG14" s="27" t="str">
        <f t="shared" si="3"/>
        <v>+</v>
      </c>
      <c r="AH14" s="27" t="str">
        <f t="shared" si="3"/>
        <v>+</v>
      </c>
      <c r="AI14" s="27" t="s">
        <v>53</v>
      </c>
      <c r="AJ14" s="27" t="s">
        <v>61</v>
      </c>
      <c r="AK14" s="29">
        <v>25.18</v>
      </c>
      <c r="AL14" s="36">
        <f t="shared" ref="AL14:AL44" si="4">(M14+P14)*AK14</f>
        <v>80758.554999999993</v>
      </c>
      <c r="AM14" s="36">
        <f t="shared" ref="AM14:AM44" si="5">AL14*12</f>
        <v>969102.65999999992</v>
      </c>
      <c r="AN14" s="36">
        <f t="shared" ref="AN14:AN44" si="6">AL14*0.05</f>
        <v>4037.9277499999998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s="52" customFormat="1" ht="21.75" customHeight="1" x14ac:dyDescent="0.2">
      <c r="A15" s="77">
        <f t="shared" ref="A15:A44" si="7">A14+1</f>
        <v>3</v>
      </c>
      <c r="B15" s="53" t="s">
        <v>98</v>
      </c>
      <c r="C15" s="63">
        <v>5</v>
      </c>
      <c r="D15" s="24">
        <v>1977</v>
      </c>
      <c r="E15" s="26" t="s">
        <v>99</v>
      </c>
      <c r="F15" s="24">
        <v>5</v>
      </c>
      <c r="G15" s="24"/>
      <c r="H15" s="24">
        <v>4</v>
      </c>
      <c r="I15" s="24">
        <v>4</v>
      </c>
      <c r="J15" s="24">
        <v>65</v>
      </c>
      <c r="K15" s="24">
        <v>5</v>
      </c>
      <c r="L15" s="30">
        <f t="shared" si="0"/>
        <v>3525.0499999999997</v>
      </c>
      <c r="M15" s="30">
        <v>2958.25</v>
      </c>
      <c r="N15" s="30">
        <v>274</v>
      </c>
      <c r="O15" s="30">
        <v>39.200000000000003</v>
      </c>
      <c r="P15" s="24">
        <v>253.6</v>
      </c>
      <c r="Q15" s="24"/>
      <c r="R15" s="24" t="s">
        <v>53</v>
      </c>
      <c r="S15" s="24" t="s">
        <v>53</v>
      </c>
      <c r="T15" s="50">
        <v>4281</v>
      </c>
      <c r="U15" s="50">
        <v>855</v>
      </c>
      <c r="V15" s="24" t="s">
        <v>53</v>
      </c>
      <c r="W15" s="24" t="s">
        <v>53</v>
      </c>
      <c r="X15" s="24">
        <v>793</v>
      </c>
      <c r="Y15" s="24" t="s">
        <v>53</v>
      </c>
      <c r="Z15" s="24">
        <v>960</v>
      </c>
      <c r="AA15" s="24">
        <v>1673</v>
      </c>
      <c r="AB15" s="24">
        <f t="shared" si="1"/>
        <v>65</v>
      </c>
      <c r="AC15" s="24"/>
      <c r="AD15" s="59">
        <f t="shared" si="2"/>
        <v>3211.85</v>
      </c>
      <c r="AE15" s="27" t="s">
        <v>54</v>
      </c>
      <c r="AF15" s="27" t="str">
        <f t="shared" si="3"/>
        <v>+</v>
      </c>
      <c r="AG15" s="27" t="str">
        <f t="shared" si="3"/>
        <v>+</v>
      </c>
      <c r="AH15" s="27" t="str">
        <f t="shared" si="3"/>
        <v>+</v>
      </c>
      <c r="AI15" s="27" t="s">
        <v>53</v>
      </c>
      <c r="AJ15" s="27" t="s">
        <v>61</v>
      </c>
      <c r="AK15" s="29">
        <v>25.18</v>
      </c>
      <c r="AL15" s="36">
        <f t="shared" si="4"/>
        <v>80874.383000000002</v>
      </c>
      <c r="AM15" s="36">
        <f t="shared" si="5"/>
        <v>970492.59600000002</v>
      </c>
      <c r="AN15" s="36">
        <f t="shared" si="6"/>
        <v>4043.7191500000004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s="52" customFormat="1" ht="21.75" customHeight="1" x14ac:dyDescent="0.2">
      <c r="A16" s="80">
        <f t="shared" si="7"/>
        <v>4</v>
      </c>
      <c r="B16" s="53" t="s">
        <v>98</v>
      </c>
      <c r="C16" s="55">
        <v>7</v>
      </c>
      <c r="D16" s="24">
        <v>1980</v>
      </c>
      <c r="E16" s="26" t="s">
        <v>99</v>
      </c>
      <c r="F16" s="24">
        <v>5</v>
      </c>
      <c r="G16" s="24"/>
      <c r="H16" s="24">
        <v>4</v>
      </c>
      <c r="I16" s="24">
        <v>4</v>
      </c>
      <c r="J16" s="24">
        <v>67</v>
      </c>
      <c r="K16" s="24">
        <v>3</v>
      </c>
      <c r="L16" s="30">
        <f t="shared" si="0"/>
        <v>3539.08</v>
      </c>
      <c r="M16" s="30">
        <v>3079.1</v>
      </c>
      <c r="N16" s="30">
        <v>283.38</v>
      </c>
      <c r="O16" s="30">
        <v>39.200000000000003</v>
      </c>
      <c r="P16" s="24">
        <v>137.4</v>
      </c>
      <c r="Q16" s="24"/>
      <c r="R16" s="24" t="s">
        <v>53</v>
      </c>
      <c r="S16" s="24" t="s">
        <v>53</v>
      </c>
      <c r="T16" s="50">
        <v>4472</v>
      </c>
      <c r="U16" s="50">
        <v>858.2</v>
      </c>
      <c r="V16" s="24" t="s">
        <v>53</v>
      </c>
      <c r="W16" s="24" t="s">
        <v>53</v>
      </c>
      <c r="X16" s="24">
        <v>991</v>
      </c>
      <c r="Y16" s="24">
        <v>855.8</v>
      </c>
      <c r="Z16" s="24">
        <v>1085</v>
      </c>
      <c r="AA16" s="24">
        <v>682</v>
      </c>
      <c r="AB16" s="24">
        <f t="shared" si="1"/>
        <v>67</v>
      </c>
      <c r="AC16" s="24"/>
      <c r="AD16" s="59">
        <f t="shared" si="2"/>
        <v>3216.5</v>
      </c>
      <c r="AE16" s="27" t="s">
        <v>54</v>
      </c>
      <c r="AF16" s="27" t="str">
        <f t="shared" si="3"/>
        <v>+</v>
      </c>
      <c r="AG16" s="27" t="str">
        <f t="shared" si="3"/>
        <v>+</v>
      </c>
      <c r="AH16" s="27" t="str">
        <f t="shared" si="3"/>
        <v>+</v>
      </c>
      <c r="AI16" s="27" t="s">
        <v>53</v>
      </c>
      <c r="AJ16" s="27" t="s">
        <v>61</v>
      </c>
      <c r="AK16" s="29">
        <v>25.18</v>
      </c>
      <c r="AL16" s="36">
        <f t="shared" si="4"/>
        <v>80991.47</v>
      </c>
      <c r="AM16" s="36">
        <f t="shared" si="5"/>
        <v>971897.64</v>
      </c>
      <c r="AN16" s="36">
        <f t="shared" si="6"/>
        <v>4049.5735000000004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s="52" customFormat="1" ht="21.75" customHeight="1" x14ac:dyDescent="0.2">
      <c r="A17" s="80">
        <f t="shared" si="7"/>
        <v>5</v>
      </c>
      <c r="B17" s="53" t="s">
        <v>98</v>
      </c>
      <c r="C17" s="55">
        <v>9</v>
      </c>
      <c r="D17" s="24">
        <v>1979</v>
      </c>
      <c r="E17" s="26" t="s">
        <v>99</v>
      </c>
      <c r="F17" s="24">
        <v>5</v>
      </c>
      <c r="G17" s="24"/>
      <c r="H17" s="24">
        <v>4</v>
      </c>
      <c r="I17" s="24">
        <v>4</v>
      </c>
      <c r="J17" s="24">
        <v>67</v>
      </c>
      <c r="K17" s="24">
        <v>3</v>
      </c>
      <c r="L17" s="30">
        <f t="shared" si="0"/>
        <v>3543.6000000000004</v>
      </c>
      <c r="M17" s="30">
        <v>3083.4</v>
      </c>
      <c r="N17" s="30">
        <v>273.8</v>
      </c>
      <c r="O17" s="30">
        <v>50.4</v>
      </c>
      <c r="P17" s="24">
        <v>136</v>
      </c>
      <c r="Q17" s="24"/>
      <c r="R17" s="24" t="s">
        <v>53</v>
      </c>
      <c r="S17" s="24" t="s">
        <v>53</v>
      </c>
      <c r="T17" s="50">
        <v>3041</v>
      </c>
      <c r="U17" s="50">
        <v>852.8</v>
      </c>
      <c r="V17" s="24"/>
      <c r="W17" s="24"/>
      <c r="X17" s="24">
        <v>552</v>
      </c>
      <c r="Y17" s="24">
        <v>1320.8</v>
      </c>
      <c r="Z17" s="24"/>
      <c r="AA17" s="24">
        <v>316</v>
      </c>
      <c r="AB17" s="24">
        <f t="shared" si="1"/>
        <v>67</v>
      </c>
      <c r="AC17" s="24"/>
      <c r="AD17" s="59">
        <f t="shared" si="2"/>
        <v>3219.4</v>
      </c>
      <c r="AE17" s="27" t="s">
        <v>54</v>
      </c>
      <c r="AF17" s="27" t="str">
        <f t="shared" si="3"/>
        <v>+</v>
      </c>
      <c r="AG17" s="27" t="str">
        <f t="shared" si="3"/>
        <v>+</v>
      </c>
      <c r="AH17" s="27" t="str">
        <f t="shared" si="3"/>
        <v>+</v>
      </c>
      <c r="AI17" s="27" t="s">
        <v>53</v>
      </c>
      <c r="AJ17" s="27" t="s">
        <v>61</v>
      </c>
      <c r="AK17" s="29">
        <v>25.18</v>
      </c>
      <c r="AL17" s="36">
        <f t="shared" si="4"/>
        <v>81064.491999999998</v>
      </c>
      <c r="AM17" s="36">
        <f t="shared" si="5"/>
        <v>972773.90399999998</v>
      </c>
      <c r="AN17" s="36">
        <f t="shared" si="6"/>
        <v>4053.2246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s="52" customFormat="1" ht="16.5" customHeight="1" x14ac:dyDescent="0.2">
      <c r="A18" s="80">
        <f t="shared" si="7"/>
        <v>6</v>
      </c>
      <c r="B18" s="53" t="s">
        <v>98</v>
      </c>
      <c r="C18" s="55">
        <v>18</v>
      </c>
      <c r="D18" s="24">
        <v>1977</v>
      </c>
      <c r="E18" s="26" t="s">
        <v>56</v>
      </c>
      <c r="F18" s="24">
        <v>3</v>
      </c>
      <c r="G18" s="24"/>
      <c r="H18" s="24">
        <v>2</v>
      </c>
      <c r="I18" s="24">
        <v>2</v>
      </c>
      <c r="J18" s="24">
        <v>24</v>
      </c>
      <c r="K18" s="24"/>
      <c r="L18" s="30">
        <f t="shared" si="0"/>
        <v>1171.3999999999999</v>
      </c>
      <c r="M18" s="30">
        <v>1082</v>
      </c>
      <c r="N18" s="30">
        <v>79.3</v>
      </c>
      <c r="O18" s="30">
        <v>10.1</v>
      </c>
      <c r="P18" s="24"/>
      <c r="Q18" s="24"/>
      <c r="R18" s="24" t="s">
        <v>53</v>
      </c>
      <c r="S18" s="24" t="s">
        <v>53</v>
      </c>
      <c r="T18" s="50">
        <v>2194.5</v>
      </c>
      <c r="U18" s="50">
        <v>524</v>
      </c>
      <c r="V18" s="24">
        <v>689</v>
      </c>
      <c r="W18" s="24">
        <v>365.9</v>
      </c>
      <c r="X18" s="24">
        <v>87.4</v>
      </c>
      <c r="Y18" s="24">
        <v>130.6</v>
      </c>
      <c r="Z18" s="24">
        <v>397.6</v>
      </c>
      <c r="AA18" s="24" t="s">
        <v>53</v>
      </c>
      <c r="AB18" s="24">
        <f t="shared" si="1"/>
        <v>24</v>
      </c>
      <c r="AC18" s="24"/>
      <c r="AD18" s="59">
        <f t="shared" si="2"/>
        <v>1082</v>
      </c>
      <c r="AE18" s="27" t="s">
        <v>54</v>
      </c>
      <c r="AF18" s="27" t="s">
        <v>54</v>
      </c>
      <c r="AG18" s="27" t="s">
        <v>54</v>
      </c>
      <c r="AH18" s="27" t="s">
        <v>54</v>
      </c>
      <c r="AI18" s="27" t="s">
        <v>53</v>
      </c>
      <c r="AJ18" s="27" t="s">
        <v>61</v>
      </c>
      <c r="AK18" s="29">
        <v>25.18</v>
      </c>
      <c r="AL18" s="36">
        <f t="shared" si="4"/>
        <v>27244.76</v>
      </c>
      <c r="AM18" s="36">
        <f t="shared" si="5"/>
        <v>326937.12</v>
      </c>
      <c r="AN18" s="36">
        <f t="shared" si="6"/>
        <v>1362.2380000000001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s="52" customFormat="1" ht="16.5" customHeight="1" x14ac:dyDescent="0.2">
      <c r="A19" s="80">
        <f t="shared" si="7"/>
        <v>7</v>
      </c>
      <c r="B19" s="53" t="s">
        <v>98</v>
      </c>
      <c r="C19" s="55">
        <v>22</v>
      </c>
      <c r="D19" s="24">
        <v>1968</v>
      </c>
      <c r="E19" s="26" t="s">
        <v>82</v>
      </c>
      <c r="F19" s="24">
        <v>2</v>
      </c>
      <c r="G19" s="24"/>
      <c r="H19" s="24">
        <v>1</v>
      </c>
      <c r="I19" s="24">
        <v>1</v>
      </c>
      <c r="J19" s="24">
        <v>8</v>
      </c>
      <c r="K19" s="24"/>
      <c r="L19" s="30">
        <f t="shared" si="0"/>
        <v>362.6</v>
      </c>
      <c r="M19" s="30">
        <v>339.1</v>
      </c>
      <c r="N19" s="30">
        <v>23.5</v>
      </c>
      <c r="O19" s="30"/>
      <c r="P19" s="24"/>
      <c r="Q19" s="24"/>
      <c r="R19" s="24" t="s">
        <v>53</v>
      </c>
      <c r="S19" s="24" t="s">
        <v>53</v>
      </c>
      <c r="T19" s="50" t="s">
        <v>53</v>
      </c>
      <c r="U19" s="24">
        <v>214</v>
      </c>
      <c r="V19" s="24" t="s">
        <v>53</v>
      </c>
      <c r="W19" s="24" t="s">
        <v>53</v>
      </c>
      <c r="X19" s="24" t="s">
        <v>53</v>
      </c>
      <c r="Y19" s="24" t="s">
        <v>53</v>
      </c>
      <c r="Z19" s="24" t="s">
        <v>53</v>
      </c>
      <c r="AA19" s="24" t="s">
        <v>53</v>
      </c>
      <c r="AB19" s="24"/>
      <c r="AC19" s="24">
        <f>J19</f>
        <v>8</v>
      </c>
      <c r="AD19" s="59">
        <f t="shared" si="2"/>
        <v>339.1</v>
      </c>
      <c r="AE19" s="27" t="s">
        <v>54</v>
      </c>
      <c r="AF19" s="27" t="s">
        <v>53</v>
      </c>
      <c r="AG19" s="70" t="s">
        <v>61</v>
      </c>
      <c r="AH19" s="27" t="s">
        <v>54</v>
      </c>
      <c r="AI19" s="27" t="s">
        <v>53</v>
      </c>
      <c r="AJ19" s="27" t="s">
        <v>61</v>
      </c>
      <c r="AK19" s="29">
        <v>28.02</v>
      </c>
      <c r="AL19" s="36">
        <f t="shared" si="4"/>
        <v>9501.5820000000003</v>
      </c>
      <c r="AM19" s="36">
        <f t="shared" si="5"/>
        <v>114018.984</v>
      </c>
      <c r="AN19" s="36">
        <f t="shared" si="6"/>
        <v>475.07910000000004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s="52" customFormat="1" ht="16.5" customHeight="1" x14ac:dyDescent="0.2">
      <c r="A20" s="80">
        <f t="shared" si="7"/>
        <v>8</v>
      </c>
      <c r="B20" s="53" t="s">
        <v>98</v>
      </c>
      <c r="C20" s="55">
        <v>24</v>
      </c>
      <c r="D20" s="24">
        <v>1968</v>
      </c>
      <c r="E20" s="26" t="s">
        <v>82</v>
      </c>
      <c r="F20" s="24">
        <v>2</v>
      </c>
      <c r="G20" s="24"/>
      <c r="H20" s="24">
        <v>1</v>
      </c>
      <c r="I20" s="24">
        <v>1</v>
      </c>
      <c r="J20" s="24">
        <v>8</v>
      </c>
      <c r="K20" s="24"/>
      <c r="L20" s="30">
        <f t="shared" si="0"/>
        <v>366.20000000000005</v>
      </c>
      <c r="M20" s="30">
        <v>341.6</v>
      </c>
      <c r="N20" s="30">
        <v>24.6</v>
      </c>
      <c r="O20" s="30"/>
      <c r="P20" s="24"/>
      <c r="Q20" s="24"/>
      <c r="R20" s="24" t="s">
        <v>53</v>
      </c>
      <c r="S20" s="24" t="s">
        <v>53</v>
      </c>
      <c r="T20" s="50" t="s">
        <v>53</v>
      </c>
      <c r="U20" s="50">
        <v>216.3</v>
      </c>
      <c r="V20" s="24" t="s">
        <v>53</v>
      </c>
      <c r="W20" s="24" t="s">
        <v>53</v>
      </c>
      <c r="X20" s="24" t="s">
        <v>53</v>
      </c>
      <c r="Y20" s="24" t="s">
        <v>53</v>
      </c>
      <c r="Z20" s="24" t="s">
        <v>53</v>
      </c>
      <c r="AA20" s="24" t="s">
        <v>53</v>
      </c>
      <c r="AB20" s="24"/>
      <c r="AC20" s="24">
        <f>J20</f>
        <v>8</v>
      </c>
      <c r="AD20" s="59">
        <f t="shared" si="2"/>
        <v>341.6</v>
      </c>
      <c r="AE20" s="27" t="s">
        <v>54</v>
      </c>
      <c r="AF20" s="27" t="s">
        <v>53</v>
      </c>
      <c r="AG20" s="27" t="s">
        <v>61</v>
      </c>
      <c r="AH20" s="27" t="s">
        <v>54</v>
      </c>
      <c r="AI20" s="27" t="s">
        <v>53</v>
      </c>
      <c r="AJ20" s="27" t="s">
        <v>61</v>
      </c>
      <c r="AK20" s="29">
        <v>28.02</v>
      </c>
      <c r="AL20" s="36">
        <f t="shared" si="4"/>
        <v>9571.6319999999996</v>
      </c>
      <c r="AM20" s="36">
        <f t="shared" si="5"/>
        <v>114859.584</v>
      </c>
      <c r="AN20" s="36">
        <f t="shared" si="6"/>
        <v>478.58159999999998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52" customFormat="1" ht="16.5" customHeight="1" x14ac:dyDescent="0.2">
      <c r="A21" s="80">
        <f t="shared" si="7"/>
        <v>9</v>
      </c>
      <c r="B21" s="53" t="s">
        <v>100</v>
      </c>
      <c r="C21" s="55">
        <v>14</v>
      </c>
      <c r="D21" s="24">
        <v>1974</v>
      </c>
      <c r="E21" s="26" t="s">
        <v>56</v>
      </c>
      <c r="F21" s="24">
        <v>3</v>
      </c>
      <c r="G21" s="24"/>
      <c r="H21" s="24">
        <v>2</v>
      </c>
      <c r="I21" s="24">
        <v>2</v>
      </c>
      <c r="J21" s="24">
        <v>24</v>
      </c>
      <c r="K21" s="24"/>
      <c r="L21" s="30">
        <f t="shared" si="0"/>
        <v>1220</v>
      </c>
      <c r="M21" s="30">
        <v>1095.7</v>
      </c>
      <c r="N21" s="30">
        <v>81.099999999999994</v>
      </c>
      <c r="O21" s="30">
        <v>43.2</v>
      </c>
      <c r="P21" s="24"/>
      <c r="Q21" s="24"/>
      <c r="R21" s="24" t="s">
        <v>53</v>
      </c>
      <c r="S21" s="24" t="s">
        <v>53</v>
      </c>
      <c r="T21" s="24">
        <v>1632</v>
      </c>
      <c r="U21" s="24">
        <v>537.4</v>
      </c>
      <c r="V21" s="24" t="s">
        <v>53</v>
      </c>
      <c r="W21" s="24" t="s">
        <v>53</v>
      </c>
      <c r="X21" s="24" t="s">
        <v>53</v>
      </c>
      <c r="Y21" s="24">
        <v>1095</v>
      </c>
      <c r="Z21" s="24" t="s">
        <v>53</v>
      </c>
      <c r="AA21" s="24" t="s">
        <v>53</v>
      </c>
      <c r="AB21" s="24">
        <f>J21</f>
        <v>24</v>
      </c>
      <c r="AC21" s="24"/>
      <c r="AD21" s="59">
        <f t="shared" si="2"/>
        <v>1095.7</v>
      </c>
      <c r="AE21" s="27" t="s">
        <v>54</v>
      </c>
      <c r="AF21" s="27" t="s">
        <v>54</v>
      </c>
      <c r="AG21" s="27" t="s">
        <v>54</v>
      </c>
      <c r="AH21" s="27" t="s">
        <v>54</v>
      </c>
      <c r="AI21" s="27" t="s">
        <v>53</v>
      </c>
      <c r="AJ21" s="27" t="s">
        <v>61</v>
      </c>
      <c r="AK21" s="29">
        <v>25.18</v>
      </c>
      <c r="AL21" s="36">
        <f t="shared" si="4"/>
        <v>27589.726000000002</v>
      </c>
      <c r="AM21" s="36">
        <f t="shared" si="5"/>
        <v>331076.71200000006</v>
      </c>
      <c r="AN21" s="36">
        <f t="shared" si="6"/>
        <v>1379.4863000000003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52" customFormat="1" ht="16.5" customHeight="1" x14ac:dyDescent="0.2">
      <c r="A22" s="80">
        <f t="shared" si="7"/>
        <v>10</v>
      </c>
      <c r="B22" s="53" t="s">
        <v>101</v>
      </c>
      <c r="C22" s="55" t="s">
        <v>102</v>
      </c>
      <c r="D22" s="24">
        <v>1986</v>
      </c>
      <c r="E22" s="26" t="s">
        <v>74</v>
      </c>
      <c r="F22" s="24">
        <v>5</v>
      </c>
      <c r="G22" s="24"/>
      <c r="H22" s="24">
        <v>6</v>
      </c>
      <c r="I22" s="24">
        <v>6</v>
      </c>
      <c r="J22" s="24">
        <v>100</v>
      </c>
      <c r="K22" s="24"/>
      <c r="L22" s="30">
        <f t="shared" si="0"/>
        <v>5018.8</v>
      </c>
      <c r="M22" s="30">
        <v>4568.6000000000004</v>
      </c>
      <c r="N22" s="30">
        <v>402.2</v>
      </c>
      <c r="O22" s="30">
        <v>48</v>
      </c>
      <c r="P22" s="24"/>
      <c r="Q22" s="24"/>
      <c r="R22" s="24" t="s">
        <v>53</v>
      </c>
      <c r="S22" s="24" t="s">
        <v>53</v>
      </c>
      <c r="T22" s="24">
        <v>5814</v>
      </c>
      <c r="U22" s="24">
        <v>1228</v>
      </c>
      <c r="V22" s="24">
        <v>4586</v>
      </c>
      <c r="W22" s="24">
        <v>697.5</v>
      </c>
      <c r="X22" s="24">
        <v>225.1</v>
      </c>
      <c r="Y22" s="24">
        <v>2407.9</v>
      </c>
      <c r="Z22" s="24">
        <v>1140</v>
      </c>
      <c r="AA22" s="24" t="s">
        <v>53</v>
      </c>
      <c r="AB22" s="24">
        <f>J22</f>
        <v>100</v>
      </c>
      <c r="AC22" s="24"/>
      <c r="AD22" s="59">
        <f t="shared" si="2"/>
        <v>4568.6000000000004</v>
      </c>
      <c r="AE22" s="27" t="s">
        <v>54</v>
      </c>
      <c r="AF22" s="27" t="str">
        <f t="shared" ref="AF22:AH28" si="8">AE22</f>
        <v>+</v>
      </c>
      <c r="AG22" s="27" t="str">
        <f t="shared" si="8"/>
        <v>+</v>
      </c>
      <c r="AH22" s="27" t="str">
        <f t="shared" si="8"/>
        <v>+</v>
      </c>
      <c r="AI22" s="27" t="s">
        <v>53</v>
      </c>
      <c r="AJ22" s="27" t="s">
        <v>61</v>
      </c>
      <c r="AK22" s="29">
        <v>25.18</v>
      </c>
      <c r="AL22" s="36">
        <f t="shared" si="4"/>
        <v>115037.34800000001</v>
      </c>
      <c r="AM22" s="36">
        <f t="shared" si="5"/>
        <v>1380448.1760000002</v>
      </c>
      <c r="AN22" s="36">
        <f t="shared" si="6"/>
        <v>5751.867400000001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s="52" customFormat="1" ht="16.5" customHeight="1" x14ac:dyDescent="0.2">
      <c r="A23" s="80">
        <f t="shared" si="7"/>
        <v>11</v>
      </c>
      <c r="B23" s="53" t="s">
        <v>101</v>
      </c>
      <c r="C23" s="55" t="s">
        <v>103</v>
      </c>
      <c r="D23" s="24">
        <v>1984</v>
      </c>
      <c r="E23" s="26" t="s">
        <v>74</v>
      </c>
      <c r="F23" s="24">
        <v>5</v>
      </c>
      <c r="G23" s="24"/>
      <c r="H23" s="24">
        <v>6</v>
      </c>
      <c r="I23" s="24">
        <v>6</v>
      </c>
      <c r="J23" s="24">
        <v>95</v>
      </c>
      <c r="K23" s="24">
        <v>1</v>
      </c>
      <c r="L23" s="30">
        <f t="shared" si="0"/>
        <v>5112.83</v>
      </c>
      <c r="M23" s="30">
        <v>4374.7299999999996</v>
      </c>
      <c r="N23" s="30">
        <v>338.2</v>
      </c>
      <c r="O23" s="30">
        <v>184.6</v>
      </c>
      <c r="P23" s="24">
        <f>184.6+30.7</f>
        <v>215.29999999999998</v>
      </c>
      <c r="Q23" s="24"/>
      <c r="R23" s="24" t="s">
        <v>53</v>
      </c>
      <c r="S23" s="24" t="s">
        <v>53</v>
      </c>
      <c r="T23" s="24">
        <v>4653</v>
      </c>
      <c r="U23" s="24">
        <v>1319</v>
      </c>
      <c r="V23" s="24" t="s">
        <v>53</v>
      </c>
      <c r="W23" s="24" t="s">
        <v>53</v>
      </c>
      <c r="X23" s="24" t="s">
        <v>53</v>
      </c>
      <c r="Y23" s="24">
        <v>3334</v>
      </c>
      <c r="Z23" s="24"/>
      <c r="AA23" s="24" t="s">
        <v>53</v>
      </c>
      <c r="AB23" s="24">
        <f>J23</f>
        <v>95</v>
      </c>
      <c r="AC23" s="24"/>
      <c r="AD23" s="59">
        <f t="shared" si="2"/>
        <v>4590.03</v>
      </c>
      <c r="AE23" s="27" t="s">
        <v>54</v>
      </c>
      <c r="AF23" s="27" t="str">
        <f t="shared" si="8"/>
        <v>+</v>
      </c>
      <c r="AG23" s="27" t="str">
        <f t="shared" si="8"/>
        <v>+</v>
      </c>
      <c r="AH23" s="27" t="str">
        <f t="shared" si="8"/>
        <v>+</v>
      </c>
      <c r="AI23" s="27" t="s">
        <v>53</v>
      </c>
      <c r="AJ23" s="27" t="s">
        <v>61</v>
      </c>
      <c r="AK23" s="29">
        <v>25.18</v>
      </c>
      <c r="AL23" s="36">
        <f t="shared" si="4"/>
        <v>115576.95539999999</v>
      </c>
      <c r="AM23" s="36">
        <f t="shared" si="5"/>
        <v>1386923.4648</v>
      </c>
      <c r="AN23" s="36">
        <f t="shared" si="6"/>
        <v>5778.8477700000003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s="52" customFormat="1" ht="16.5" customHeight="1" x14ac:dyDescent="0.2">
      <c r="A24" s="80">
        <f t="shared" si="7"/>
        <v>12</v>
      </c>
      <c r="B24" s="53" t="s">
        <v>101</v>
      </c>
      <c r="C24" s="55" t="s">
        <v>104</v>
      </c>
      <c r="D24" s="24">
        <v>1984</v>
      </c>
      <c r="E24" s="26" t="s">
        <v>74</v>
      </c>
      <c r="F24" s="24">
        <v>5</v>
      </c>
      <c r="G24" s="24"/>
      <c r="H24" s="24">
        <v>4</v>
      </c>
      <c r="I24" s="24">
        <v>4</v>
      </c>
      <c r="J24" s="24">
        <v>67</v>
      </c>
      <c r="K24" s="24">
        <v>3</v>
      </c>
      <c r="L24" s="30">
        <f t="shared" si="0"/>
        <v>3539.72</v>
      </c>
      <c r="M24" s="30">
        <v>3050.62</v>
      </c>
      <c r="N24" s="30">
        <v>311.5</v>
      </c>
      <c r="O24" s="30">
        <v>33.700000000000003</v>
      </c>
      <c r="P24" s="24">
        <v>143.9</v>
      </c>
      <c r="Q24" s="24"/>
      <c r="R24" s="24" t="s">
        <v>53</v>
      </c>
      <c r="S24" s="24" t="s">
        <v>53</v>
      </c>
      <c r="T24" s="24">
        <v>3389</v>
      </c>
      <c r="U24" s="24">
        <v>877.6</v>
      </c>
      <c r="V24" s="24" t="s">
        <v>53</v>
      </c>
      <c r="W24" s="24">
        <v>413.7</v>
      </c>
      <c r="X24" s="24">
        <v>156.30000000000001</v>
      </c>
      <c r="Y24" s="24">
        <v>2204</v>
      </c>
      <c r="Z24" s="24">
        <v>337.2</v>
      </c>
      <c r="AA24" s="24" t="s">
        <v>53</v>
      </c>
      <c r="AB24" s="24">
        <f>J24</f>
        <v>67</v>
      </c>
      <c r="AC24" s="24"/>
      <c r="AD24" s="59">
        <f t="shared" si="2"/>
        <v>3194.52</v>
      </c>
      <c r="AE24" s="27" t="s">
        <v>54</v>
      </c>
      <c r="AF24" s="27" t="str">
        <f t="shared" si="8"/>
        <v>+</v>
      </c>
      <c r="AG24" s="27" t="str">
        <f t="shared" si="8"/>
        <v>+</v>
      </c>
      <c r="AH24" s="27" t="str">
        <f t="shared" si="8"/>
        <v>+</v>
      </c>
      <c r="AI24" s="27" t="s">
        <v>53</v>
      </c>
      <c r="AJ24" s="27" t="s">
        <v>61</v>
      </c>
      <c r="AK24" s="29">
        <v>25.18</v>
      </c>
      <c r="AL24" s="36">
        <f t="shared" si="4"/>
        <v>80438.013600000006</v>
      </c>
      <c r="AM24" s="36">
        <f t="shared" si="5"/>
        <v>965256.16320000007</v>
      </c>
      <c r="AN24" s="36">
        <f t="shared" si="6"/>
        <v>4021.9006800000006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s="52" customFormat="1" ht="16.5" customHeight="1" x14ac:dyDescent="0.2">
      <c r="A25" s="80">
        <f t="shared" si="7"/>
        <v>13</v>
      </c>
      <c r="B25" s="53" t="s">
        <v>101</v>
      </c>
      <c r="C25" s="55">
        <v>27</v>
      </c>
      <c r="D25" s="24">
        <v>2006</v>
      </c>
      <c r="E25" s="26" t="s">
        <v>56</v>
      </c>
      <c r="F25" s="64" t="s">
        <v>105</v>
      </c>
      <c r="G25" s="24">
        <v>3</v>
      </c>
      <c r="H25" s="24">
        <v>4</v>
      </c>
      <c r="I25" s="24">
        <v>4</v>
      </c>
      <c r="J25" s="24">
        <v>65</v>
      </c>
      <c r="K25" s="24" t="s">
        <v>106</v>
      </c>
      <c r="L25" s="30">
        <f>M25+N25+O25+P25+Q25</f>
        <v>8537.36</v>
      </c>
      <c r="M25" s="71">
        <v>5518.76</v>
      </c>
      <c r="N25" s="30">
        <v>767.3</v>
      </c>
      <c r="O25" s="30">
        <v>604.4</v>
      </c>
      <c r="P25" s="24">
        <v>1001.9</v>
      </c>
      <c r="Q25" s="24">
        <v>645</v>
      </c>
      <c r="R25" s="24"/>
      <c r="S25" s="24"/>
      <c r="T25" s="24">
        <v>8741</v>
      </c>
      <c r="U25" s="24">
        <v>2560</v>
      </c>
      <c r="V25" s="24">
        <v>2180</v>
      </c>
      <c r="W25" s="24">
        <v>1990</v>
      </c>
      <c r="X25" s="24">
        <v>167</v>
      </c>
      <c r="Y25" s="24"/>
      <c r="Z25" s="24">
        <v>867</v>
      </c>
      <c r="AA25" s="24">
        <v>292</v>
      </c>
      <c r="AB25" s="24"/>
      <c r="AC25" s="24">
        <f>J25</f>
        <v>65</v>
      </c>
      <c r="AD25" s="59">
        <f t="shared" si="2"/>
        <v>6520.66</v>
      </c>
      <c r="AE25" s="27" t="s">
        <v>54</v>
      </c>
      <c r="AF25" s="27" t="str">
        <f t="shared" si="8"/>
        <v>+</v>
      </c>
      <c r="AG25" s="27" t="str">
        <f t="shared" si="8"/>
        <v>+</v>
      </c>
      <c r="AH25" s="27" t="str">
        <f t="shared" si="8"/>
        <v>+</v>
      </c>
      <c r="AI25" s="27" t="s">
        <v>53</v>
      </c>
      <c r="AJ25" s="27" t="s">
        <v>61</v>
      </c>
      <c r="AK25" s="29">
        <v>29.12</v>
      </c>
      <c r="AL25" s="36">
        <f t="shared" si="4"/>
        <v>189881.61920000002</v>
      </c>
      <c r="AM25" s="36">
        <f t="shared" si="5"/>
        <v>2278579.4304</v>
      </c>
      <c r="AN25" s="36">
        <f t="shared" si="6"/>
        <v>9494.0809600000011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s="52" customFormat="1" ht="16.5" customHeight="1" x14ac:dyDescent="0.2">
      <c r="A26" s="80">
        <f t="shared" si="7"/>
        <v>14</v>
      </c>
      <c r="B26" s="53" t="s">
        <v>101</v>
      </c>
      <c r="C26" s="55">
        <v>29</v>
      </c>
      <c r="D26" s="24">
        <v>1996</v>
      </c>
      <c r="E26" s="26" t="s">
        <v>74</v>
      </c>
      <c r="F26" s="24">
        <v>5</v>
      </c>
      <c r="G26" s="24"/>
      <c r="H26" s="24">
        <v>2</v>
      </c>
      <c r="I26" s="24">
        <v>2</v>
      </c>
      <c r="J26" s="24">
        <v>30</v>
      </c>
      <c r="K26" s="24"/>
      <c r="L26" s="30">
        <f>M26+N26+O26+P26</f>
        <v>2225</v>
      </c>
      <c r="M26" s="30">
        <v>1943.8</v>
      </c>
      <c r="N26" s="30">
        <v>165.6</v>
      </c>
      <c r="O26" s="30">
        <v>115.6</v>
      </c>
      <c r="P26" s="24"/>
      <c r="Q26" s="24"/>
      <c r="R26" s="24" t="s">
        <v>53</v>
      </c>
      <c r="S26" s="24" t="s">
        <v>53</v>
      </c>
      <c r="T26" s="24">
        <v>1969.88</v>
      </c>
      <c r="U26" s="24">
        <v>577.4</v>
      </c>
      <c r="V26" s="24">
        <v>203.82</v>
      </c>
      <c r="W26" s="24">
        <v>35.880000000000003</v>
      </c>
      <c r="X26" s="24" t="s">
        <v>53</v>
      </c>
      <c r="Y26" s="24" t="s">
        <v>53</v>
      </c>
      <c r="Z26" s="24">
        <v>962.98</v>
      </c>
      <c r="AA26" s="24" t="s">
        <v>53</v>
      </c>
      <c r="AB26" s="24">
        <f t="shared" ref="AB26:AB31" si="9">J26</f>
        <v>30</v>
      </c>
      <c r="AC26" s="24"/>
      <c r="AD26" s="59">
        <f t="shared" si="2"/>
        <v>1943.8</v>
      </c>
      <c r="AE26" s="27" t="s">
        <v>54</v>
      </c>
      <c r="AF26" s="27" t="str">
        <f t="shared" si="8"/>
        <v>+</v>
      </c>
      <c r="AG26" s="27" t="str">
        <f t="shared" si="8"/>
        <v>+</v>
      </c>
      <c r="AH26" s="27" t="str">
        <f t="shared" si="8"/>
        <v>+</v>
      </c>
      <c r="AI26" s="27" t="s">
        <v>53</v>
      </c>
      <c r="AJ26" s="27" t="s">
        <v>61</v>
      </c>
      <c r="AK26" s="29">
        <v>25.18</v>
      </c>
      <c r="AL26" s="36">
        <f t="shared" si="4"/>
        <v>48944.883999999998</v>
      </c>
      <c r="AM26" s="36">
        <f t="shared" si="5"/>
        <v>587338.60800000001</v>
      </c>
      <c r="AN26" s="36">
        <f t="shared" si="6"/>
        <v>2447.2442000000001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s="52" customFormat="1" ht="16.5" customHeight="1" x14ac:dyDescent="0.2">
      <c r="A27" s="80">
        <f t="shared" si="7"/>
        <v>15</v>
      </c>
      <c r="B27" s="53" t="s">
        <v>101</v>
      </c>
      <c r="C27" s="55">
        <v>31</v>
      </c>
      <c r="D27" s="24">
        <v>1996</v>
      </c>
      <c r="E27" s="26" t="s">
        <v>74</v>
      </c>
      <c r="F27" s="24">
        <v>5</v>
      </c>
      <c r="G27" s="24"/>
      <c r="H27" s="24">
        <v>2</v>
      </c>
      <c r="I27" s="24">
        <v>2</v>
      </c>
      <c r="J27" s="24">
        <v>30</v>
      </c>
      <c r="K27" s="24"/>
      <c r="L27" s="30">
        <f>M27+N27+O27+P27</f>
        <v>2227.1</v>
      </c>
      <c r="M27" s="30">
        <v>1950.5</v>
      </c>
      <c r="N27" s="30">
        <v>165.6</v>
      </c>
      <c r="O27" s="30">
        <v>111</v>
      </c>
      <c r="P27" s="24"/>
      <c r="Q27" s="24"/>
      <c r="R27" s="24" t="s">
        <v>53</v>
      </c>
      <c r="S27" s="24" t="s">
        <v>53</v>
      </c>
      <c r="T27" s="24">
        <v>1906.5</v>
      </c>
      <c r="U27" s="24">
        <v>577.4</v>
      </c>
      <c r="V27" s="24" t="s">
        <v>53</v>
      </c>
      <c r="W27" s="24">
        <v>35.880000000000003</v>
      </c>
      <c r="X27" s="24" t="s">
        <v>53</v>
      </c>
      <c r="Y27" s="24" t="s">
        <v>53</v>
      </c>
      <c r="Z27" s="24">
        <v>1293.22</v>
      </c>
      <c r="AA27" s="24" t="s">
        <v>53</v>
      </c>
      <c r="AB27" s="24">
        <f t="shared" si="9"/>
        <v>30</v>
      </c>
      <c r="AC27" s="24"/>
      <c r="AD27" s="59">
        <f t="shared" si="2"/>
        <v>1950.5</v>
      </c>
      <c r="AE27" s="27" t="s">
        <v>54</v>
      </c>
      <c r="AF27" s="27" t="str">
        <f t="shared" si="8"/>
        <v>+</v>
      </c>
      <c r="AG27" s="27" t="str">
        <f t="shared" si="8"/>
        <v>+</v>
      </c>
      <c r="AH27" s="27" t="str">
        <f t="shared" si="8"/>
        <v>+</v>
      </c>
      <c r="AI27" s="27" t="s">
        <v>53</v>
      </c>
      <c r="AJ27" s="27" t="s">
        <v>61</v>
      </c>
      <c r="AK27" s="29">
        <v>25.18</v>
      </c>
      <c r="AL27" s="36">
        <f t="shared" si="4"/>
        <v>49113.59</v>
      </c>
      <c r="AM27" s="36">
        <f t="shared" si="5"/>
        <v>589363.07999999996</v>
      </c>
      <c r="AN27" s="36">
        <f t="shared" si="6"/>
        <v>2455.6795000000002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52" customFormat="1" ht="16.5" customHeight="1" x14ac:dyDescent="0.2">
      <c r="A28" s="80">
        <f t="shared" si="7"/>
        <v>16</v>
      </c>
      <c r="B28" s="53" t="s">
        <v>101</v>
      </c>
      <c r="C28" s="55">
        <v>35</v>
      </c>
      <c r="D28" s="24">
        <v>1988</v>
      </c>
      <c r="E28" s="26" t="s">
        <v>63</v>
      </c>
      <c r="F28" s="24">
        <v>5</v>
      </c>
      <c r="G28" s="24"/>
      <c r="H28" s="24">
        <v>4</v>
      </c>
      <c r="I28" s="24">
        <v>4</v>
      </c>
      <c r="J28" s="24">
        <v>50</v>
      </c>
      <c r="K28" s="24">
        <v>5</v>
      </c>
      <c r="L28" s="30">
        <f>M28+N28+O28+P28</f>
        <v>3528.8</v>
      </c>
      <c r="M28" s="30">
        <v>2939.9</v>
      </c>
      <c r="N28" s="30">
        <v>260.3</v>
      </c>
      <c r="O28" s="30">
        <v>32.4</v>
      </c>
      <c r="P28" s="24">
        <v>296.2</v>
      </c>
      <c r="Q28" s="24"/>
      <c r="R28" s="24" t="s">
        <v>53</v>
      </c>
      <c r="S28" s="24" t="s">
        <v>53</v>
      </c>
      <c r="T28" s="24">
        <v>3030.6</v>
      </c>
      <c r="U28" s="24">
        <v>906</v>
      </c>
      <c r="V28" s="24" t="s">
        <v>53</v>
      </c>
      <c r="W28" s="24">
        <v>596.1</v>
      </c>
      <c r="X28" s="24">
        <v>126.4</v>
      </c>
      <c r="Y28" s="24" t="s">
        <v>107</v>
      </c>
      <c r="Z28" s="24">
        <v>902.3</v>
      </c>
      <c r="AA28" s="24">
        <v>499.6</v>
      </c>
      <c r="AB28" s="24">
        <f t="shared" si="9"/>
        <v>50</v>
      </c>
      <c r="AC28" s="24"/>
      <c r="AD28" s="59">
        <f t="shared" si="2"/>
        <v>3236.1</v>
      </c>
      <c r="AE28" s="27" t="s">
        <v>54</v>
      </c>
      <c r="AF28" s="27" t="str">
        <f t="shared" si="8"/>
        <v>+</v>
      </c>
      <c r="AG28" s="27" t="str">
        <f t="shared" si="8"/>
        <v>+</v>
      </c>
      <c r="AH28" s="27" t="str">
        <f t="shared" si="8"/>
        <v>+</v>
      </c>
      <c r="AI28" s="27" t="s">
        <v>53</v>
      </c>
      <c r="AJ28" s="27" t="s">
        <v>61</v>
      </c>
      <c r="AK28" s="29">
        <v>25.18</v>
      </c>
      <c r="AL28" s="36">
        <f t="shared" si="4"/>
        <v>81484.997999999992</v>
      </c>
      <c r="AM28" s="36">
        <f t="shared" si="5"/>
        <v>977819.97599999991</v>
      </c>
      <c r="AN28" s="36">
        <f t="shared" si="6"/>
        <v>4074.2498999999998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s="52" customFormat="1" ht="16.5" customHeight="1" x14ac:dyDescent="0.2">
      <c r="A29" s="80">
        <f t="shared" si="7"/>
        <v>17</v>
      </c>
      <c r="B29" s="53" t="s">
        <v>101</v>
      </c>
      <c r="C29" s="55">
        <v>37</v>
      </c>
      <c r="D29" s="24">
        <v>1995</v>
      </c>
      <c r="E29" s="26" t="s">
        <v>74</v>
      </c>
      <c r="F29" s="24">
        <v>5</v>
      </c>
      <c r="G29" s="24"/>
      <c r="H29" s="24">
        <v>3</v>
      </c>
      <c r="I29" s="24">
        <v>3</v>
      </c>
      <c r="J29" s="24">
        <v>45</v>
      </c>
      <c r="K29" s="24">
        <v>2</v>
      </c>
      <c r="L29" s="30">
        <f>M29+N29+O29+P29</f>
        <v>3814.6</v>
      </c>
      <c r="M29" s="30">
        <v>2988.5</v>
      </c>
      <c r="N29" s="30">
        <v>289.60000000000002</v>
      </c>
      <c r="O29" s="30">
        <v>187.9</v>
      </c>
      <c r="P29" s="24">
        <f>275.1+73.5</f>
        <v>348.6</v>
      </c>
      <c r="Q29" s="24"/>
      <c r="R29" s="24" t="s">
        <v>53</v>
      </c>
      <c r="S29" s="24">
        <v>78</v>
      </c>
      <c r="T29" s="24">
        <v>2614.44</v>
      </c>
      <c r="U29" s="24">
        <v>1010</v>
      </c>
      <c r="V29" s="24">
        <v>474.69</v>
      </c>
      <c r="W29" s="24" t="s">
        <v>53</v>
      </c>
      <c r="X29" s="24">
        <v>40.94</v>
      </c>
      <c r="Y29" s="24" t="s">
        <v>53</v>
      </c>
      <c r="Z29" s="24">
        <v>1088.81</v>
      </c>
      <c r="AA29" s="24" t="s">
        <v>53</v>
      </c>
      <c r="AB29" s="24">
        <f t="shared" si="9"/>
        <v>45</v>
      </c>
      <c r="AC29" s="24"/>
      <c r="AD29" s="59">
        <f t="shared" si="2"/>
        <v>3337.1</v>
      </c>
      <c r="AE29" s="27" t="s">
        <v>54</v>
      </c>
      <c r="AF29" s="27" t="s">
        <v>54</v>
      </c>
      <c r="AG29" s="27" t="s">
        <v>54</v>
      </c>
      <c r="AH29" s="27" t="s">
        <v>54</v>
      </c>
      <c r="AI29" s="27" t="s">
        <v>53</v>
      </c>
      <c r="AJ29" s="27" t="s">
        <v>61</v>
      </c>
      <c r="AK29" s="29">
        <v>25.18</v>
      </c>
      <c r="AL29" s="36">
        <f t="shared" si="4"/>
        <v>84028.178</v>
      </c>
      <c r="AM29" s="36">
        <f t="shared" si="5"/>
        <v>1008338.1359999999</v>
      </c>
      <c r="AN29" s="36">
        <f t="shared" si="6"/>
        <v>4201.4089000000004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s="52" customFormat="1" ht="16.5" customHeight="1" x14ac:dyDescent="0.2">
      <c r="A30" s="80">
        <f t="shared" si="7"/>
        <v>18</v>
      </c>
      <c r="B30" s="53" t="s">
        <v>101</v>
      </c>
      <c r="C30" s="55">
        <v>45</v>
      </c>
      <c r="D30" s="24">
        <v>1971</v>
      </c>
      <c r="E30" s="26" t="s">
        <v>56</v>
      </c>
      <c r="F30" s="24">
        <v>2</v>
      </c>
      <c r="G30" s="24"/>
      <c r="H30" s="24">
        <v>2</v>
      </c>
      <c r="I30" s="24">
        <v>2</v>
      </c>
      <c r="J30" s="24">
        <v>12</v>
      </c>
      <c r="K30" s="24"/>
      <c r="L30" s="30">
        <f>M30+N30+O30+P30</f>
        <v>525.6</v>
      </c>
      <c r="M30" s="30">
        <v>486.3</v>
      </c>
      <c r="N30" s="30">
        <v>39.299999999999997</v>
      </c>
      <c r="O30" s="30"/>
      <c r="P30" s="24"/>
      <c r="Q30" s="24"/>
      <c r="R30" s="24" t="s">
        <v>53</v>
      </c>
      <c r="S30" s="24" t="s">
        <v>53</v>
      </c>
      <c r="T30" s="24" t="s">
        <v>53</v>
      </c>
      <c r="U30" s="24">
        <v>372</v>
      </c>
      <c r="V30" s="24" t="s">
        <v>53</v>
      </c>
      <c r="W30" s="24" t="s">
        <v>53</v>
      </c>
      <c r="X30" s="24" t="s">
        <v>53</v>
      </c>
      <c r="Y30" s="24" t="s">
        <v>53</v>
      </c>
      <c r="Z30" s="24" t="s">
        <v>53</v>
      </c>
      <c r="AA30" s="24" t="s">
        <v>53</v>
      </c>
      <c r="AB30" s="24">
        <f t="shared" si="9"/>
        <v>12</v>
      </c>
      <c r="AC30" s="24"/>
      <c r="AD30" s="59">
        <f t="shared" si="2"/>
        <v>486.3</v>
      </c>
      <c r="AE30" s="27" t="s">
        <v>54</v>
      </c>
      <c r="AF30" s="27" t="s">
        <v>54</v>
      </c>
      <c r="AG30" s="27" t="s">
        <v>54</v>
      </c>
      <c r="AH30" s="27" t="s">
        <v>54</v>
      </c>
      <c r="AI30" s="27" t="s">
        <v>53</v>
      </c>
      <c r="AJ30" s="27" t="s">
        <v>61</v>
      </c>
      <c r="AK30" s="29">
        <v>28.02</v>
      </c>
      <c r="AL30" s="36">
        <f t="shared" si="4"/>
        <v>13626.126</v>
      </c>
      <c r="AM30" s="36">
        <f t="shared" si="5"/>
        <v>163513.51199999999</v>
      </c>
      <c r="AN30" s="36">
        <f t="shared" si="6"/>
        <v>681.30630000000008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s="52" customFormat="1" ht="16.5" customHeight="1" x14ac:dyDescent="0.2">
      <c r="A31" s="80">
        <f t="shared" si="7"/>
        <v>19</v>
      </c>
      <c r="B31" s="53" t="s">
        <v>108</v>
      </c>
      <c r="C31" s="55">
        <v>30</v>
      </c>
      <c r="D31" s="24">
        <v>1978</v>
      </c>
      <c r="E31" s="26" t="s">
        <v>56</v>
      </c>
      <c r="F31" s="24">
        <v>3</v>
      </c>
      <c r="G31" s="24"/>
      <c r="H31" s="24">
        <v>2</v>
      </c>
      <c r="I31" s="24">
        <v>2</v>
      </c>
      <c r="J31" s="24">
        <v>24</v>
      </c>
      <c r="K31" s="24"/>
      <c r="L31" s="30">
        <f>M31+N31+O31+Q31+P31</f>
        <v>1163.8700000000001</v>
      </c>
      <c r="M31" s="30">
        <v>1076.27</v>
      </c>
      <c r="N31" s="30">
        <v>78.2</v>
      </c>
      <c r="O31" s="30">
        <v>9.4</v>
      </c>
      <c r="P31" s="24"/>
      <c r="Q31" s="24"/>
      <c r="R31" s="24"/>
      <c r="S31" s="24"/>
      <c r="T31" s="50" t="s">
        <v>53</v>
      </c>
      <c r="U31" s="50">
        <v>520.70000000000005</v>
      </c>
      <c r="V31" s="24" t="s">
        <v>53</v>
      </c>
      <c r="W31" s="24" t="s">
        <v>53</v>
      </c>
      <c r="X31" s="24" t="s">
        <v>53</v>
      </c>
      <c r="Y31" s="24" t="s">
        <v>53</v>
      </c>
      <c r="Z31" s="24" t="s">
        <v>53</v>
      </c>
      <c r="AA31" s="24" t="s">
        <v>53</v>
      </c>
      <c r="AB31" s="24">
        <f t="shared" si="9"/>
        <v>24</v>
      </c>
      <c r="AC31" s="24"/>
      <c r="AD31" s="59">
        <f t="shared" si="2"/>
        <v>1076.27</v>
      </c>
      <c r="AE31" s="27" t="s">
        <v>54</v>
      </c>
      <c r="AF31" s="27" t="s">
        <v>54</v>
      </c>
      <c r="AG31" s="27" t="s">
        <v>54</v>
      </c>
      <c r="AH31" s="27" t="s">
        <v>54</v>
      </c>
      <c r="AI31" s="27" t="s">
        <v>53</v>
      </c>
      <c r="AJ31" s="27" t="s">
        <v>61</v>
      </c>
      <c r="AK31" s="29">
        <v>25.18</v>
      </c>
      <c r="AL31" s="36">
        <f t="shared" si="4"/>
        <v>27100.478599999999</v>
      </c>
      <c r="AM31" s="36">
        <f t="shared" si="5"/>
        <v>325205.74319999997</v>
      </c>
      <c r="AN31" s="36">
        <f t="shared" si="6"/>
        <v>1355.0239300000001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s="52" customFormat="1" ht="16.5" customHeight="1" x14ac:dyDescent="0.2">
      <c r="A32" s="80">
        <f t="shared" si="7"/>
        <v>20</v>
      </c>
      <c r="B32" s="53" t="s">
        <v>108</v>
      </c>
      <c r="C32" s="55">
        <v>32</v>
      </c>
      <c r="D32" s="24">
        <v>1984</v>
      </c>
      <c r="E32" s="26" t="s">
        <v>82</v>
      </c>
      <c r="F32" s="24">
        <v>2</v>
      </c>
      <c r="G32" s="24"/>
      <c r="H32" s="24">
        <v>2</v>
      </c>
      <c r="I32" s="24">
        <v>2</v>
      </c>
      <c r="J32" s="24">
        <v>16</v>
      </c>
      <c r="K32" s="24"/>
      <c r="L32" s="30">
        <f>M32+N32+O32+Q32+P32</f>
        <v>1100.5</v>
      </c>
      <c r="M32" s="30">
        <v>899.3</v>
      </c>
      <c r="N32" s="30">
        <v>143.9</v>
      </c>
      <c r="O32" s="30">
        <v>57.3</v>
      </c>
      <c r="P32" s="24"/>
      <c r="Q32" s="24"/>
      <c r="R32" s="24"/>
      <c r="S32" s="24"/>
      <c r="T32" s="50" t="s">
        <v>53</v>
      </c>
      <c r="U32" s="50">
        <v>588.6</v>
      </c>
      <c r="V32" s="24" t="s">
        <v>53</v>
      </c>
      <c r="W32" s="24" t="s">
        <v>53</v>
      </c>
      <c r="X32" s="24" t="s">
        <v>53</v>
      </c>
      <c r="Y32" s="24" t="s">
        <v>53</v>
      </c>
      <c r="Z32" s="24" t="s">
        <v>53</v>
      </c>
      <c r="AA32" s="24" t="s">
        <v>53</v>
      </c>
      <c r="AB32" s="24"/>
      <c r="AC32" s="24">
        <f>J32</f>
        <v>16</v>
      </c>
      <c r="AD32" s="59">
        <f t="shared" si="2"/>
        <v>899.3</v>
      </c>
      <c r="AE32" s="27" t="s">
        <v>54</v>
      </c>
      <c r="AF32" s="27" t="s">
        <v>54</v>
      </c>
      <c r="AG32" s="27" t="s">
        <v>54</v>
      </c>
      <c r="AH32" s="27" t="s">
        <v>54</v>
      </c>
      <c r="AI32" s="27" t="s">
        <v>53</v>
      </c>
      <c r="AJ32" s="27" t="s">
        <v>61</v>
      </c>
      <c r="AK32" s="29">
        <v>28.02</v>
      </c>
      <c r="AL32" s="36">
        <f t="shared" si="4"/>
        <v>25198.385999999999</v>
      </c>
      <c r="AM32" s="36">
        <f t="shared" si="5"/>
        <v>302380.63199999998</v>
      </c>
      <c r="AN32" s="36">
        <f t="shared" si="6"/>
        <v>1259.9193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s="52" customFormat="1" ht="20.25" customHeight="1" x14ac:dyDescent="0.2">
      <c r="A33" s="80">
        <f t="shared" si="7"/>
        <v>21</v>
      </c>
      <c r="B33" s="53" t="s">
        <v>109</v>
      </c>
      <c r="C33" s="55">
        <v>1</v>
      </c>
      <c r="D33" s="24">
        <v>1970</v>
      </c>
      <c r="E33" s="26" t="s">
        <v>110</v>
      </c>
      <c r="F33" s="24">
        <v>2</v>
      </c>
      <c r="G33" s="24"/>
      <c r="H33" s="24">
        <v>2</v>
      </c>
      <c r="I33" s="24">
        <v>2</v>
      </c>
      <c r="J33" s="24">
        <v>11</v>
      </c>
      <c r="K33" s="24">
        <v>1</v>
      </c>
      <c r="L33" s="30">
        <f>M33+N33+O33+P33</f>
        <v>525.9</v>
      </c>
      <c r="M33" s="30">
        <v>457.6</v>
      </c>
      <c r="N33" s="30">
        <v>41.9</v>
      </c>
      <c r="O33" s="30"/>
      <c r="P33" s="24">
        <v>26.4</v>
      </c>
      <c r="Q33" s="24"/>
      <c r="R33" s="24" t="s">
        <v>53</v>
      </c>
      <c r="S33" s="24" t="s">
        <v>53</v>
      </c>
      <c r="T33" s="24">
        <v>1579</v>
      </c>
      <c r="U33" s="24">
        <v>379.6</v>
      </c>
      <c r="V33" s="24">
        <v>432.9</v>
      </c>
      <c r="W33" s="24">
        <v>218.5</v>
      </c>
      <c r="X33" s="24">
        <v>87.7</v>
      </c>
      <c r="Y33" s="24">
        <v>460.3</v>
      </c>
      <c r="Z33" s="24" t="s">
        <v>53</v>
      </c>
      <c r="AA33" s="24" t="s">
        <v>53</v>
      </c>
      <c r="AB33" s="24">
        <f>J33</f>
        <v>11</v>
      </c>
      <c r="AC33" s="24"/>
      <c r="AD33" s="59">
        <f t="shared" si="2"/>
        <v>484</v>
      </c>
      <c r="AE33" s="27" t="s">
        <v>54</v>
      </c>
      <c r="AF33" s="27" t="s">
        <v>54</v>
      </c>
      <c r="AG33" s="27" t="s">
        <v>54</v>
      </c>
      <c r="AH33" s="27" t="s">
        <v>54</v>
      </c>
      <c r="AI33" s="27" t="s">
        <v>53</v>
      </c>
      <c r="AJ33" s="27" t="s">
        <v>61</v>
      </c>
      <c r="AK33" s="29">
        <v>28.02</v>
      </c>
      <c r="AL33" s="36">
        <f t="shared" si="4"/>
        <v>13561.68</v>
      </c>
      <c r="AM33" s="36">
        <f t="shared" si="5"/>
        <v>162740.16</v>
      </c>
      <c r="AN33" s="36">
        <f t="shared" si="6"/>
        <v>678.08400000000006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s="52" customFormat="1" ht="20.25" customHeight="1" x14ac:dyDescent="0.2">
      <c r="A34" s="80">
        <f t="shared" si="7"/>
        <v>22</v>
      </c>
      <c r="B34" s="53" t="s">
        <v>109</v>
      </c>
      <c r="C34" s="55">
        <v>3</v>
      </c>
      <c r="D34" s="24">
        <v>1970</v>
      </c>
      <c r="E34" s="26" t="s">
        <v>110</v>
      </c>
      <c r="F34" s="24">
        <v>2</v>
      </c>
      <c r="G34" s="24"/>
      <c r="H34" s="24">
        <v>2</v>
      </c>
      <c r="I34" s="24">
        <v>2</v>
      </c>
      <c r="J34" s="24">
        <v>11</v>
      </c>
      <c r="K34" s="24">
        <v>1</v>
      </c>
      <c r="L34" s="30">
        <f>M34+N34+O34+P34</f>
        <v>517.9</v>
      </c>
      <c r="M34" s="30">
        <v>424.4</v>
      </c>
      <c r="N34" s="30">
        <v>42.2</v>
      </c>
      <c r="O34" s="30"/>
      <c r="P34" s="24">
        <v>51.3</v>
      </c>
      <c r="Q34" s="24"/>
      <c r="R34" s="24" t="s">
        <v>53</v>
      </c>
      <c r="S34" s="24" t="s">
        <v>53</v>
      </c>
      <c r="T34" s="24">
        <v>1713</v>
      </c>
      <c r="U34" s="24">
        <v>377</v>
      </c>
      <c r="V34" s="24">
        <v>527</v>
      </c>
      <c r="W34" s="24">
        <v>96</v>
      </c>
      <c r="X34" s="24">
        <v>83</v>
      </c>
      <c r="Y34" s="24">
        <v>630</v>
      </c>
      <c r="Z34" s="24" t="s">
        <v>53</v>
      </c>
      <c r="AA34" s="24" t="s">
        <v>53</v>
      </c>
      <c r="AB34" s="24">
        <f>J34</f>
        <v>11</v>
      </c>
      <c r="AC34" s="24"/>
      <c r="AD34" s="59">
        <f t="shared" si="2"/>
        <v>475.7</v>
      </c>
      <c r="AE34" s="27" t="s">
        <v>54</v>
      </c>
      <c r="AF34" s="27" t="s">
        <v>54</v>
      </c>
      <c r="AG34" s="27" t="s">
        <v>54</v>
      </c>
      <c r="AH34" s="27" t="s">
        <v>54</v>
      </c>
      <c r="AI34" s="27" t="s">
        <v>53</v>
      </c>
      <c r="AJ34" s="27" t="s">
        <v>61</v>
      </c>
      <c r="AK34" s="29">
        <v>28.02</v>
      </c>
      <c r="AL34" s="36">
        <f t="shared" si="4"/>
        <v>13329.114</v>
      </c>
      <c r="AM34" s="36">
        <f t="shared" si="5"/>
        <v>159949.36799999999</v>
      </c>
      <c r="AN34" s="36">
        <f t="shared" si="6"/>
        <v>666.45569999999998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s="52" customFormat="1" ht="20.25" customHeight="1" x14ac:dyDescent="0.2">
      <c r="A35" s="80">
        <f t="shared" si="7"/>
        <v>23</v>
      </c>
      <c r="B35" s="53" t="s">
        <v>109</v>
      </c>
      <c r="C35" s="55">
        <v>5</v>
      </c>
      <c r="D35" s="24">
        <v>1968</v>
      </c>
      <c r="E35" s="26" t="s">
        <v>110</v>
      </c>
      <c r="F35" s="24">
        <v>2</v>
      </c>
      <c r="G35" s="24"/>
      <c r="H35" s="24">
        <v>2</v>
      </c>
      <c r="I35" s="24">
        <v>2</v>
      </c>
      <c r="J35" s="24">
        <v>12</v>
      </c>
      <c r="K35" s="24"/>
      <c r="L35" s="30">
        <f>M35+N35+O35+P35</f>
        <v>530.29999999999995</v>
      </c>
      <c r="M35" s="30">
        <v>488.4</v>
      </c>
      <c r="N35" s="30">
        <v>41.9</v>
      </c>
      <c r="O35" s="30"/>
      <c r="P35" s="24"/>
      <c r="Q35" s="24"/>
      <c r="R35" s="24" t="s">
        <v>53</v>
      </c>
      <c r="S35" s="24" t="s">
        <v>53</v>
      </c>
      <c r="T35" s="24">
        <v>557.4</v>
      </c>
      <c r="U35" s="24">
        <v>375</v>
      </c>
      <c r="V35" s="24">
        <v>208.6</v>
      </c>
      <c r="W35" s="24">
        <v>76.5</v>
      </c>
      <c r="X35" s="24">
        <v>9.6</v>
      </c>
      <c r="Y35" s="24">
        <v>262.7</v>
      </c>
      <c r="Z35" s="24" t="s">
        <v>53</v>
      </c>
      <c r="AA35" s="24" t="s">
        <v>53</v>
      </c>
      <c r="AB35" s="24">
        <f>J35</f>
        <v>12</v>
      </c>
      <c r="AC35" s="24"/>
      <c r="AD35" s="59">
        <f t="shared" si="2"/>
        <v>488.4</v>
      </c>
      <c r="AE35" s="27" t="s">
        <v>54</v>
      </c>
      <c r="AF35" s="69" t="s">
        <v>106</v>
      </c>
      <c r="AG35" s="69" t="s">
        <v>106</v>
      </c>
      <c r="AH35" s="27" t="s">
        <v>54</v>
      </c>
      <c r="AI35" s="27" t="s">
        <v>53</v>
      </c>
      <c r="AJ35" s="27" t="s">
        <v>61</v>
      </c>
      <c r="AK35" s="29">
        <v>28.02</v>
      </c>
      <c r="AL35" s="36">
        <f t="shared" si="4"/>
        <v>13684.967999999999</v>
      </c>
      <c r="AM35" s="36">
        <f t="shared" si="5"/>
        <v>164219.61599999998</v>
      </c>
      <c r="AN35" s="36">
        <f t="shared" si="6"/>
        <v>684.24839999999995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s="52" customFormat="1" ht="20.25" customHeight="1" x14ac:dyDescent="0.2">
      <c r="A36" s="80">
        <f t="shared" si="7"/>
        <v>24</v>
      </c>
      <c r="B36" s="53" t="s">
        <v>109</v>
      </c>
      <c r="C36" s="55">
        <v>7</v>
      </c>
      <c r="D36" s="24">
        <v>1970</v>
      </c>
      <c r="E36" s="26" t="s">
        <v>110</v>
      </c>
      <c r="F36" s="24">
        <v>2</v>
      </c>
      <c r="G36" s="24"/>
      <c r="H36" s="24">
        <v>2</v>
      </c>
      <c r="I36" s="24">
        <v>2</v>
      </c>
      <c r="J36" s="24">
        <v>11</v>
      </c>
      <c r="K36" s="24">
        <v>1</v>
      </c>
      <c r="L36" s="30">
        <f>M36+N36+O36+P36</f>
        <v>524.9</v>
      </c>
      <c r="M36" s="30">
        <v>457.9</v>
      </c>
      <c r="N36" s="30">
        <v>42.8</v>
      </c>
      <c r="O36" s="30"/>
      <c r="P36" s="24">
        <v>24.2</v>
      </c>
      <c r="Q36" s="24"/>
      <c r="R36" s="24" t="s">
        <v>53</v>
      </c>
      <c r="S36" s="24" t="s">
        <v>53</v>
      </c>
      <c r="T36" s="24">
        <v>1946</v>
      </c>
      <c r="U36" s="24">
        <v>376</v>
      </c>
      <c r="V36" s="24">
        <v>509</v>
      </c>
      <c r="W36" s="24">
        <v>176</v>
      </c>
      <c r="X36" s="24">
        <v>83</v>
      </c>
      <c r="Y36" s="24">
        <v>802</v>
      </c>
      <c r="Z36" s="24" t="s">
        <v>53</v>
      </c>
      <c r="AA36" s="24" t="s">
        <v>53</v>
      </c>
      <c r="AB36" s="24">
        <f>J36</f>
        <v>11</v>
      </c>
      <c r="AC36" s="24"/>
      <c r="AD36" s="59">
        <f t="shared" si="2"/>
        <v>482.09999999999997</v>
      </c>
      <c r="AE36" s="27" t="s">
        <v>54</v>
      </c>
      <c r="AF36" s="69" t="s">
        <v>106</v>
      </c>
      <c r="AG36" s="69" t="s">
        <v>106</v>
      </c>
      <c r="AH36" s="27" t="s">
        <v>54</v>
      </c>
      <c r="AI36" s="27" t="s">
        <v>53</v>
      </c>
      <c r="AJ36" s="27" t="s">
        <v>61</v>
      </c>
      <c r="AK36" s="29">
        <v>28.02</v>
      </c>
      <c r="AL36" s="36">
        <f t="shared" si="4"/>
        <v>13508.441999999999</v>
      </c>
      <c r="AM36" s="36">
        <f t="shared" si="5"/>
        <v>162101.304</v>
      </c>
      <c r="AN36" s="36">
        <f t="shared" si="6"/>
        <v>675.4221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52" customFormat="1" ht="16.5" customHeight="1" x14ac:dyDescent="0.2">
      <c r="A37" s="80">
        <f t="shared" si="7"/>
        <v>25</v>
      </c>
      <c r="B37" s="53" t="s">
        <v>109</v>
      </c>
      <c r="C37" s="55">
        <v>12</v>
      </c>
      <c r="D37" s="24">
        <v>1992</v>
      </c>
      <c r="E37" s="26" t="s">
        <v>74</v>
      </c>
      <c r="F37" s="24">
        <v>5</v>
      </c>
      <c r="G37" s="24"/>
      <c r="H37" s="24">
        <v>2</v>
      </c>
      <c r="I37" s="24">
        <v>2</v>
      </c>
      <c r="J37" s="24">
        <v>30</v>
      </c>
      <c r="K37" s="24"/>
      <c r="L37" s="30">
        <f>M37+N37+O37+P37</f>
        <v>1660.3</v>
      </c>
      <c r="M37" s="30">
        <v>1512.2</v>
      </c>
      <c r="N37" s="30">
        <v>132</v>
      </c>
      <c r="O37" s="30">
        <v>16.100000000000001</v>
      </c>
      <c r="P37" s="24"/>
      <c r="Q37" s="24"/>
      <c r="R37" s="24"/>
      <c r="S37" s="24" t="s">
        <v>53</v>
      </c>
      <c r="T37" s="24">
        <v>999.9</v>
      </c>
      <c r="U37" s="24">
        <v>443.6</v>
      </c>
      <c r="V37" s="24">
        <v>43.5</v>
      </c>
      <c r="W37" s="24">
        <v>11.2</v>
      </c>
      <c r="X37" s="24">
        <v>75</v>
      </c>
      <c r="Y37" s="24">
        <v>426.6</v>
      </c>
      <c r="Z37" s="24"/>
      <c r="AA37" s="24"/>
      <c r="AB37" s="24">
        <f>J37</f>
        <v>30</v>
      </c>
      <c r="AC37" s="24"/>
      <c r="AD37" s="59">
        <f t="shared" si="2"/>
        <v>1512.2</v>
      </c>
      <c r="AE37" s="27" t="s">
        <v>54</v>
      </c>
      <c r="AF37" s="27" t="s">
        <v>54</v>
      </c>
      <c r="AG37" s="27" t="s">
        <v>54</v>
      </c>
      <c r="AH37" s="27" t="s">
        <v>54</v>
      </c>
      <c r="AI37" s="27" t="s">
        <v>53</v>
      </c>
      <c r="AJ37" s="27" t="s">
        <v>61</v>
      </c>
      <c r="AK37" s="29">
        <v>25.18</v>
      </c>
      <c r="AL37" s="36">
        <f t="shared" si="4"/>
        <v>38077.196000000004</v>
      </c>
      <c r="AM37" s="36">
        <f t="shared" si="5"/>
        <v>456926.35200000007</v>
      </c>
      <c r="AN37" s="36">
        <f t="shared" si="6"/>
        <v>1903.8598000000002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s="52" customFormat="1" ht="16.5" customHeight="1" x14ac:dyDescent="0.2">
      <c r="A38" s="80">
        <f t="shared" si="7"/>
        <v>26</v>
      </c>
      <c r="B38" s="53" t="s">
        <v>109</v>
      </c>
      <c r="C38" s="55" t="s">
        <v>103</v>
      </c>
      <c r="D38" s="24">
        <v>2008</v>
      </c>
      <c r="E38" s="31" t="s">
        <v>56</v>
      </c>
      <c r="F38" s="39">
        <v>7</v>
      </c>
      <c r="G38" s="39">
        <v>1</v>
      </c>
      <c r="H38" s="39">
        <v>1</v>
      </c>
      <c r="I38" s="39">
        <v>1</v>
      </c>
      <c r="J38" s="39">
        <v>28</v>
      </c>
      <c r="K38" s="39"/>
      <c r="L38" s="30">
        <f>M38+N38+O38+Q38</f>
        <v>2182.25</v>
      </c>
      <c r="M38" s="30">
        <v>1460.55</v>
      </c>
      <c r="N38" s="30">
        <f>179.7+78.8</f>
        <v>258.5</v>
      </c>
      <c r="O38" s="30">
        <v>195.2</v>
      </c>
      <c r="P38" s="39"/>
      <c r="Q38" s="39">
        <v>268</v>
      </c>
      <c r="R38" s="39"/>
      <c r="S38" s="39">
        <v>239.8</v>
      </c>
      <c r="T38" s="39"/>
      <c r="U38" s="39"/>
      <c r="V38" s="39"/>
      <c r="W38" s="39"/>
      <c r="X38" s="39"/>
      <c r="Y38" s="39"/>
      <c r="Z38" s="39"/>
      <c r="AA38" s="39"/>
      <c r="AB38" s="39"/>
      <c r="AC38" s="39">
        <f>J38</f>
        <v>28</v>
      </c>
      <c r="AD38" s="59">
        <f t="shared" si="2"/>
        <v>1460.55</v>
      </c>
      <c r="AE38" s="27" t="s">
        <v>54</v>
      </c>
      <c r="AF38" s="27" t="s">
        <v>106</v>
      </c>
      <c r="AG38" s="27" t="s">
        <v>106</v>
      </c>
      <c r="AH38" s="27" t="s">
        <v>54</v>
      </c>
      <c r="AI38" s="27" t="s">
        <v>53</v>
      </c>
      <c r="AJ38" s="27" t="s">
        <v>61</v>
      </c>
      <c r="AK38" s="29">
        <v>29.12</v>
      </c>
      <c r="AL38" s="36">
        <f t="shared" si="4"/>
        <v>42531.216</v>
      </c>
      <c r="AM38" s="36">
        <f t="shared" si="5"/>
        <v>510374.592</v>
      </c>
      <c r="AN38" s="36">
        <f t="shared" si="6"/>
        <v>2126.5608000000002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s="52" customFormat="1" ht="16.5" customHeight="1" x14ac:dyDescent="0.2">
      <c r="A39" s="80">
        <f t="shared" si="7"/>
        <v>27</v>
      </c>
      <c r="B39" s="53" t="s">
        <v>109</v>
      </c>
      <c r="C39" s="55" t="s">
        <v>111</v>
      </c>
      <c r="D39" s="24">
        <v>2007</v>
      </c>
      <c r="E39" s="26" t="s">
        <v>56</v>
      </c>
      <c r="F39" s="24">
        <v>7</v>
      </c>
      <c r="G39" s="24">
        <v>1</v>
      </c>
      <c r="H39" s="24">
        <v>1</v>
      </c>
      <c r="I39" s="24">
        <v>1</v>
      </c>
      <c r="J39" s="24">
        <v>28</v>
      </c>
      <c r="K39" s="24"/>
      <c r="L39" s="30">
        <f>M39+N39+O39+P39+Q39</f>
        <v>2148.81</v>
      </c>
      <c r="M39" s="30">
        <v>1533.71</v>
      </c>
      <c r="N39" s="30">
        <v>179.7</v>
      </c>
      <c r="O39" s="30">
        <v>167.1</v>
      </c>
      <c r="P39" s="24"/>
      <c r="Q39" s="24">
        <v>268.3</v>
      </c>
      <c r="R39" s="24"/>
      <c r="S39" s="24">
        <v>235.2</v>
      </c>
      <c r="T39" s="24">
        <v>1868</v>
      </c>
      <c r="U39" s="24">
        <v>444.5</v>
      </c>
      <c r="V39" s="24">
        <v>1043</v>
      </c>
      <c r="W39" s="24">
        <v>140</v>
      </c>
      <c r="X39" s="24"/>
      <c r="Y39" s="24"/>
      <c r="Z39" s="24"/>
      <c r="AA39" s="24"/>
      <c r="AB39" s="24"/>
      <c r="AC39" s="39">
        <f>J39</f>
        <v>28</v>
      </c>
      <c r="AD39" s="59">
        <f t="shared" si="2"/>
        <v>1533.71</v>
      </c>
      <c r="AE39" s="27" t="s">
        <v>54</v>
      </c>
      <c r="AF39" s="27" t="s">
        <v>54</v>
      </c>
      <c r="AG39" s="27" t="s">
        <v>54</v>
      </c>
      <c r="AH39" s="27" t="s">
        <v>54</v>
      </c>
      <c r="AI39" s="27" t="s">
        <v>53</v>
      </c>
      <c r="AJ39" s="27" t="s">
        <v>61</v>
      </c>
      <c r="AK39" s="29">
        <v>29.12</v>
      </c>
      <c r="AL39" s="36">
        <f t="shared" si="4"/>
        <v>44661.635200000004</v>
      </c>
      <c r="AM39" s="36">
        <f t="shared" si="5"/>
        <v>535939.62239999999</v>
      </c>
      <c r="AN39" s="36">
        <f t="shared" si="6"/>
        <v>2233.0817600000005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s="52" customFormat="1" ht="16.5" customHeight="1" x14ac:dyDescent="0.2">
      <c r="A40" s="80">
        <f t="shared" si="7"/>
        <v>28</v>
      </c>
      <c r="B40" s="53" t="s">
        <v>109</v>
      </c>
      <c r="C40" s="55" t="s">
        <v>112</v>
      </c>
      <c r="D40" s="24">
        <v>2006</v>
      </c>
      <c r="E40" s="26" t="s">
        <v>56</v>
      </c>
      <c r="F40" s="24">
        <v>7</v>
      </c>
      <c r="G40" s="24">
        <v>1</v>
      </c>
      <c r="H40" s="24">
        <v>1</v>
      </c>
      <c r="I40" s="24">
        <v>1</v>
      </c>
      <c r="J40" s="24">
        <v>28</v>
      </c>
      <c r="K40" s="72" t="s">
        <v>106</v>
      </c>
      <c r="L40" s="30">
        <f>M40+N40+O40+P40+Q40</f>
        <v>1863.29</v>
      </c>
      <c r="M40" s="30">
        <v>1480.19</v>
      </c>
      <c r="N40" s="30">
        <v>170.6</v>
      </c>
      <c r="O40" s="30">
        <v>197.5</v>
      </c>
      <c r="P40" s="24"/>
      <c r="Q40" s="24">
        <v>15</v>
      </c>
      <c r="R40" s="24"/>
      <c r="S40" s="24">
        <v>248.7</v>
      </c>
      <c r="T40" s="24">
        <v>6143</v>
      </c>
      <c r="U40" s="24">
        <v>427.2</v>
      </c>
      <c r="V40" s="24"/>
      <c r="W40" s="24"/>
      <c r="X40" s="24"/>
      <c r="Y40" s="24"/>
      <c r="Z40" s="24"/>
      <c r="AA40" s="24"/>
      <c r="AB40" s="24"/>
      <c r="AC40" s="39">
        <f>J40</f>
        <v>28</v>
      </c>
      <c r="AD40" s="59">
        <f t="shared" si="2"/>
        <v>1480.19</v>
      </c>
      <c r="AE40" s="27" t="s">
        <v>54</v>
      </c>
      <c r="AF40" s="27" t="s">
        <v>54</v>
      </c>
      <c r="AG40" s="27" t="s">
        <v>54</v>
      </c>
      <c r="AH40" s="27" t="s">
        <v>54</v>
      </c>
      <c r="AI40" s="27" t="s">
        <v>53</v>
      </c>
      <c r="AJ40" s="27" t="s">
        <v>61</v>
      </c>
      <c r="AK40" s="29">
        <v>29.12</v>
      </c>
      <c r="AL40" s="36">
        <f t="shared" si="4"/>
        <v>43103.132800000007</v>
      </c>
      <c r="AM40" s="36">
        <f t="shared" si="5"/>
        <v>517237.59360000008</v>
      </c>
      <c r="AN40" s="36">
        <f t="shared" si="6"/>
        <v>2155.1566400000006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s="52" customFormat="1" ht="16.5" customHeight="1" x14ac:dyDescent="0.2">
      <c r="A41" s="80">
        <f t="shared" si="7"/>
        <v>29</v>
      </c>
      <c r="B41" s="53" t="s">
        <v>109</v>
      </c>
      <c r="C41" s="55">
        <v>22</v>
      </c>
      <c r="D41" s="24">
        <v>2005</v>
      </c>
      <c r="E41" s="26" t="s">
        <v>56</v>
      </c>
      <c r="F41" s="24">
        <v>9</v>
      </c>
      <c r="G41" s="24">
        <v>3</v>
      </c>
      <c r="H41" s="24">
        <v>5</v>
      </c>
      <c r="I41" s="24">
        <v>3</v>
      </c>
      <c r="J41" s="24">
        <v>75</v>
      </c>
      <c r="K41" s="24" t="s">
        <v>106</v>
      </c>
      <c r="L41" s="30">
        <f>M41+N41+O41+P41+Q41</f>
        <v>8794.2100000000009</v>
      </c>
      <c r="M41" s="30">
        <v>5822.51</v>
      </c>
      <c r="N41" s="30">
        <v>1068.5999999999999</v>
      </c>
      <c r="O41" s="30">
        <v>741.2</v>
      </c>
      <c r="P41" s="24">
        <v>635.4</v>
      </c>
      <c r="Q41" s="24">
        <v>526.5</v>
      </c>
      <c r="R41" s="24" t="s">
        <v>53</v>
      </c>
      <c r="S41" s="24">
        <v>793.5</v>
      </c>
      <c r="T41" s="24">
        <v>4427</v>
      </c>
      <c r="U41" s="24">
        <v>1358.3</v>
      </c>
      <c r="V41" s="24">
        <v>244</v>
      </c>
      <c r="W41" s="24">
        <v>272</v>
      </c>
      <c r="X41" s="24"/>
      <c r="Y41" s="24"/>
      <c r="Z41" s="24">
        <v>290.7</v>
      </c>
      <c r="AA41" s="24"/>
      <c r="AB41" s="24">
        <f>J41</f>
        <v>75</v>
      </c>
      <c r="AC41" s="24"/>
      <c r="AD41" s="59">
        <f t="shared" si="2"/>
        <v>6457.91</v>
      </c>
      <c r="AE41" s="27" t="s">
        <v>54</v>
      </c>
      <c r="AF41" s="27" t="s">
        <v>54</v>
      </c>
      <c r="AG41" s="27" t="s">
        <v>54</v>
      </c>
      <c r="AH41" s="27" t="s">
        <v>54</v>
      </c>
      <c r="AI41" s="27" t="s">
        <v>53</v>
      </c>
      <c r="AJ41" s="27" t="s">
        <v>61</v>
      </c>
      <c r="AK41" s="29">
        <v>29.12</v>
      </c>
      <c r="AL41" s="36">
        <f t="shared" si="4"/>
        <v>188054.33920000002</v>
      </c>
      <c r="AM41" s="36">
        <f t="shared" si="5"/>
        <v>2256652.0704000001</v>
      </c>
      <c r="AN41" s="36">
        <f t="shared" si="6"/>
        <v>9402.7169600000016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s="52" customFormat="1" ht="16.5" customHeight="1" x14ac:dyDescent="0.2">
      <c r="A42" s="80">
        <f t="shared" si="7"/>
        <v>30</v>
      </c>
      <c r="B42" s="53" t="s">
        <v>109</v>
      </c>
      <c r="C42" s="55">
        <v>24</v>
      </c>
      <c r="D42" s="24">
        <v>2000</v>
      </c>
      <c r="E42" s="26" t="s">
        <v>74</v>
      </c>
      <c r="F42" s="24">
        <v>9</v>
      </c>
      <c r="G42" s="24">
        <v>2</v>
      </c>
      <c r="H42" s="24">
        <v>2</v>
      </c>
      <c r="I42" s="24">
        <v>2</v>
      </c>
      <c r="J42" s="24">
        <v>71</v>
      </c>
      <c r="K42" s="24"/>
      <c r="L42" s="30">
        <f>M42+N42+O42+P42</f>
        <v>4832.2</v>
      </c>
      <c r="M42" s="30">
        <v>3808.9</v>
      </c>
      <c r="N42" s="30">
        <v>918.5</v>
      </c>
      <c r="O42" s="30">
        <v>104.8</v>
      </c>
      <c r="P42" s="24"/>
      <c r="Q42" s="24"/>
      <c r="R42" s="24" t="s">
        <v>53</v>
      </c>
      <c r="S42" s="24" t="s">
        <v>53</v>
      </c>
      <c r="T42" s="24">
        <v>2771</v>
      </c>
      <c r="U42" s="24">
        <v>755</v>
      </c>
      <c r="V42" s="24">
        <v>522</v>
      </c>
      <c r="W42" s="24">
        <v>212</v>
      </c>
      <c r="X42" s="24">
        <v>110</v>
      </c>
      <c r="Y42" s="24">
        <v>383</v>
      </c>
      <c r="Z42" s="24">
        <v>789</v>
      </c>
      <c r="AA42" s="24"/>
      <c r="AB42" s="24">
        <f>J42</f>
        <v>71</v>
      </c>
      <c r="AC42" s="24"/>
      <c r="AD42" s="59">
        <f t="shared" si="2"/>
        <v>3808.9</v>
      </c>
      <c r="AE42" s="27" t="s">
        <v>54</v>
      </c>
      <c r="AF42" s="27" t="s">
        <v>54</v>
      </c>
      <c r="AG42" s="27" t="s">
        <v>54</v>
      </c>
      <c r="AH42" s="27" t="s">
        <v>54</v>
      </c>
      <c r="AI42" s="27" t="s">
        <v>53</v>
      </c>
      <c r="AJ42" s="27" t="s">
        <v>61</v>
      </c>
      <c r="AK42" s="29">
        <v>29.12</v>
      </c>
      <c r="AL42" s="36">
        <f t="shared" si="4"/>
        <v>110915.16800000001</v>
      </c>
      <c r="AM42" s="36">
        <f t="shared" si="5"/>
        <v>1330982.0160000001</v>
      </c>
      <c r="AN42" s="36">
        <f t="shared" si="6"/>
        <v>5545.7584000000006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s="52" customFormat="1" ht="16.5" customHeight="1" x14ac:dyDescent="0.2">
      <c r="A43" s="80">
        <f t="shared" si="7"/>
        <v>31</v>
      </c>
      <c r="B43" s="53" t="s">
        <v>109</v>
      </c>
      <c r="C43" s="55">
        <v>28</v>
      </c>
      <c r="D43" s="24">
        <v>2007</v>
      </c>
      <c r="E43" s="26" t="s">
        <v>56</v>
      </c>
      <c r="F43" s="24">
        <v>6</v>
      </c>
      <c r="G43" s="24">
        <v>2</v>
      </c>
      <c r="H43" s="24"/>
      <c r="I43" s="24">
        <v>2</v>
      </c>
      <c r="J43" s="24">
        <v>42</v>
      </c>
      <c r="K43" s="24"/>
      <c r="L43" s="30">
        <f>M43+N43+O43+P43</f>
        <v>3280.5</v>
      </c>
      <c r="M43" s="30">
        <v>2563.5</v>
      </c>
      <c r="N43" s="30">
        <v>461.3</v>
      </c>
      <c r="O43" s="30">
        <v>255.7</v>
      </c>
      <c r="P43" s="24"/>
      <c r="Q43" s="24"/>
      <c r="R43" s="24"/>
      <c r="S43" s="24">
        <v>422.3</v>
      </c>
      <c r="T43" s="24"/>
      <c r="U43" s="24">
        <v>752.7</v>
      </c>
      <c r="V43" s="24"/>
      <c r="W43" s="24"/>
      <c r="X43" s="24"/>
      <c r="Y43" s="24"/>
      <c r="Z43" s="24"/>
      <c r="AA43" s="24"/>
      <c r="AB43" s="24"/>
      <c r="AC43" s="24">
        <f>J43</f>
        <v>42</v>
      </c>
      <c r="AD43" s="59">
        <f t="shared" si="2"/>
        <v>2563.5</v>
      </c>
      <c r="AE43" s="27" t="s">
        <v>54</v>
      </c>
      <c r="AF43" s="27" t="s">
        <v>54</v>
      </c>
      <c r="AG43" s="27" t="s">
        <v>54</v>
      </c>
      <c r="AH43" s="27" t="s">
        <v>54</v>
      </c>
      <c r="AI43" s="27" t="s">
        <v>53</v>
      </c>
      <c r="AJ43" s="27" t="s">
        <v>61</v>
      </c>
      <c r="AK43" s="29">
        <v>29.12</v>
      </c>
      <c r="AL43" s="36">
        <f t="shared" si="4"/>
        <v>74649.119999999995</v>
      </c>
      <c r="AM43" s="36">
        <f t="shared" si="5"/>
        <v>895789.44</v>
      </c>
      <c r="AN43" s="36">
        <f t="shared" si="6"/>
        <v>3732.4560000000001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s="52" customFormat="1" ht="16.5" customHeight="1" x14ac:dyDescent="0.2">
      <c r="A44" s="80">
        <f t="shared" si="7"/>
        <v>32</v>
      </c>
      <c r="B44" s="53" t="s">
        <v>113</v>
      </c>
      <c r="C44" s="55">
        <v>6</v>
      </c>
      <c r="D44" s="24">
        <v>1976</v>
      </c>
      <c r="E44" s="26" t="s">
        <v>56</v>
      </c>
      <c r="F44" s="24">
        <v>3</v>
      </c>
      <c r="G44" s="24"/>
      <c r="H44" s="24">
        <v>2</v>
      </c>
      <c r="I44" s="24">
        <v>2</v>
      </c>
      <c r="J44" s="24">
        <v>24</v>
      </c>
      <c r="K44" s="24"/>
      <c r="L44" s="30">
        <f>M44+N44+O44+P44</f>
        <v>1205.54</v>
      </c>
      <c r="M44" s="30">
        <v>1074.3399999999999</v>
      </c>
      <c r="N44" s="30">
        <v>88</v>
      </c>
      <c r="O44" s="30">
        <v>43.2</v>
      </c>
      <c r="P44" s="24"/>
      <c r="Q44" s="24"/>
      <c r="R44" s="24" t="s">
        <v>53</v>
      </c>
      <c r="S44" s="24" t="s">
        <v>53</v>
      </c>
      <c r="T44" s="24">
        <v>2331</v>
      </c>
      <c r="U44" s="24">
        <v>518</v>
      </c>
      <c r="V44" s="24" t="s">
        <v>53</v>
      </c>
      <c r="W44" s="24" t="s">
        <v>53</v>
      </c>
      <c r="X44" s="24" t="s">
        <v>53</v>
      </c>
      <c r="Y44" s="24">
        <v>1813</v>
      </c>
      <c r="Z44" s="24" t="s">
        <v>53</v>
      </c>
      <c r="AA44" s="24" t="s">
        <v>53</v>
      </c>
      <c r="AB44" s="24">
        <f>J44</f>
        <v>24</v>
      </c>
      <c r="AC44" s="24"/>
      <c r="AD44" s="59">
        <f t="shared" si="2"/>
        <v>1074.3399999999999</v>
      </c>
      <c r="AE44" s="27" t="s">
        <v>54</v>
      </c>
      <c r="AF44" s="27" t="s">
        <v>54</v>
      </c>
      <c r="AG44" s="27" t="s">
        <v>54</v>
      </c>
      <c r="AH44" s="27" t="s">
        <v>54</v>
      </c>
      <c r="AI44" s="27" t="s">
        <v>53</v>
      </c>
      <c r="AJ44" s="27" t="s">
        <v>61</v>
      </c>
      <c r="AK44" s="29">
        <v>25.18</v>
      </c>
      <c r="AL44" s="36">
        <f t="shared" si="4"/>
        <v>27051.881199999996</v>
      </c>
      <c r="AM44" s="36">
        <f t="shared" si="5"/>
        <v>324622.57439999992</v>
      </c>
      <c r="AN44" s="36">
        <f t="shared" si="6"/>
        <v>1352.5940599999999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s="1" customFormat="1" ht="16.5" customHeight="1" x14ac:dyDescent="0.2">
      <c r="A45" s="37"/>
      <c r="B45" s="58" t="s">
        <v>70</v>
      </c>
      <c r="C45" s="37"/>
      <c r="D45" s="37"/>
      <c r="E45" s="32"/>
      <c r="F45" s="37"/>
      <c r="G45" s="37"/>
      <c r="H45" s="37"/>
      <c r="I45" s="37"/>
      <c r="J45" s="37"/>
      <c r="K45" s="37"/>
      <c r="L45" s="61">
        <f>SUM(L13:L44)</f>
        <v>85633.1</v>
      </c>
      <c r="M45" s="61">
        <f>SUM(M13:M44)</f>
        <v>68471.390000000014</v>
      </c>
      <c r="N45" s="61">
        <f>SUM(N13:N44)</f>
        <v>7990.9799999999987</v>
      </c>
      <c r="O45" s="61">
        <f>SUM(O13:O44)</f>
        <v>3370.0999999999995</v>
      </c>
      <c r="P45" s="61">
        <f>SUM(P13:P44)</f>
        <v>4077.83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/>
      <c r="AE45" s="27"/>
      <c r="AF45" s="27"/>
      <c r="AG45" s="27"/>
      <c r="AH45" s="27"/>
      <c r="AI45" s="27"/>
      <c r="AJ45" s="27"/>
      <c r="AK45" s="37"/>
      <c r="AL45" s="30">
        <f>SUM(AL13:AL44)</f>
        <v>1932011.5744</v>
      </c>
      <c r="AM45" s="30">
        <f t="shared" ref="AM45:AN45" si="10">SUM(AM13:AM44)</f>
        <v>23184138.892800003</v>
      </c>
      <c r="AN45" s="30">
        <f t="shared" si="10"/>
        <v>96600.578720000034</v>
      </c>
    </row>
    <row r="47" spans="1:250" x14ac:dyDescent="0.2">
      <c r="M47" s="43"/>
    </row>
  </sheetData>
  <autoFilter ref="F9:I45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P33"/>
  <sheetViews>
    <sheetView topLeftCell="AA1" zoomScale="120" zoomScaleNormal="120" zoomScaleSheetLayoutView="100" workbookViewId="0">
      <selection activeCell="AN13" sqref="AN13"/>
    </sheetView>
  </sheetViews>
  <sheetFormatPr defaultRowHeight="12.75" x14ac:dyDescent="0.2"/>
  <cols>
    <col min="1" max="1" width="3.140625" style="1" customWidth="1"/>
    <col min="2" max="2" width="13.7109375" style="2" customWidth="1"/>
    <col min="3" max="4" width="5.140625" style="1" customWidth="1"/>
    <col min="5" max="5" width="10.7109375" style="1" customWidth="1"/>
    <col min="6" max="11" width="4.140625" style="1" customWidth="1"/>
    <col min="12" max="29" width="6.5703125" style="1" customWidth="1"/>
    <col min="30" max="30" width="10" style="3" customWidth="1"/>
    <col min="31" max="36" width="2.85546875" style="4" customWidth="1"/>
    <col min="37" max="37" width="9.42578125" style="1" customWidth="1"/>
    <col min="38" max="40" width="10.7109375" style="1" customWidth="1"/>
    <col min="41" max="250" width="9.140625" style="1"/>
    <col min="251" max="16384" width="9.140625" style="44"/>
  </cols>
  <sheetData>
    <row r="1" spans="1:250" ht="17.100000000000001" customHeight="1" x14ac:dyDescent="0.2">
      <c r="B1" s="10"/>
      <c r="C1" s="5"/>
      <c r="D1" s="5"/>
      <c r="E1" s="21"/>
      <c r="F1" s="5"/>
      <c r="G1" s="5"/>
      <c r="H1" s="5"/>
      <c r="I1" s="5"/>
      <c r="J1" s="5"/>
      <c r="K1" s="6"/>
      <c r="L1" s="6"/>
      <c r="N1" s="6"/>
      <c r="O1" s="6"/>
      <c r="P1" s="6"/>
      <c r="Q1" s="7"/>
      <c r="R1" s="8"/>
      <c r="S1" s="8"/>
      <c r="T1" s="8"/>
      <c r="U1" s="9" t="s">
        <v>0</v>
      </c>
      <c r="V1" s="8"/>
      <c r="W1" s="6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250" ht="17.100000000000001" customHeight="1" x14ac:dyDescent="0.2">
      <c r="B2" s="10"/>
      <c r="C2" s="5"/>
      <c r="D2" s="5"/>
      <c r="E2" s="21"/>
      <c r="F2" s="5"/>
      <c r="G2" s="5"/>
      <c r="H2" s="5"/>
      <c r="I2" s="5"/>
      <c r="J2" s="5"/>
      <c r="K2" s="6"/>
      <c r="L2" s="6"/>
      <c r="N2" s="11"/>
      <c r="O2" s="11"/>
      <c r="P2" s="11"/>
      <c r="Q2" s="11" t="s">
        <v>1</v>
      </c>
      <c r="R2" s="12"/>
      <c r="S2" s="12"/>
      <c r="T2" s="12"/>
      <c r="U2" s="12"/>
      <c r="V2" s="12"/>
      <c r="W2" s="6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250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"/>
      <c r="N3" s="108" t="s">
        <v>191</v>
      </c>
      <c r="O3" s="46"/>
      <c r="P3" s="11"/>
      <c r="Q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17.100000000000001" customHeight="1" x14ac:dyDescent="0.2">
      <c r="B4" s="10"/>
      <c r="C4" s="5"/>
      <c r="D4" s="5"/>
      <c r="E4" s="21"/>
      <c r="F4" s="5"/>
      <c r="G4" s="5"/>
      <c r="H4" s="5"/>
      <c r="I4" s="5"/>
      <c r="J4" s="5"/>
      <c r="K4" s="6"/>
      <c r="L4" s="6"/>
      <c r="N4" s="108" t="s">
        <v>114</v>
      </c>
      <c r="O4" s="11"/>
      <c r="P4" s="11"/>
      <c r="Q4" s="9"/>
      <c r="R4" s="12"/>
      <c r="S4" s="12"/>
      <c r="T4" s="12" t="s">
        <v>3</v>
      </c>
      <c r="U4" s="12"/>
      <c r="V4" s="12"/>
      <c r="W4" s="6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250" ht="17.100000000000001" customHeight="1" x14ac:dyDescent="0.2">
      <c r="B5" s="10"/>
      <c r="C5" s="5"/>
      <c r="D5" s="5"/>
      <c r="E5" s="21"/>
      <c r="F5" s="5"/>
      <c r="G5" s="5"/>
      <c r="H5" s="5"/>
      <c r="I5" s="5"/>
      <c r="J5" s="5"/>
      <c r="K5" s="6"/>
      <c r="L5" s="6"/>
      <c r="N5" s="109" t="s">
        <v>198</v>
      </c>
      <c r="O5" s="11"/>
      <c r="P5" s="11"/>
      <c r="Q5" s="9"/>
      <c r="R5" s="12"/>
      <c r="S5" s="12"/>
      <c r="T5" s="12"/>
      <c r="U5" s="12"/>
      <c r="V5" s="12"/>
      <c r="W5" s="6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</row>
    <row r="6" spans="1:250" ht="17.100000000000001" customHeight="1" x14ac:dyDescent="0.2">
      <c r="B6" s="14" t="s">
        <v>115</v>
      </c>
      <c r="C6" s="6"/>
      <c r="D6" s="6"/>
      <c r="E6" s="11" t="s">
        <v>5</v>
      </c>
      <c r="F6" s="5"/>
      <c r="G6" s="5"/>
      <c r="H6" s="5"/>
      <c r="I6" s="5"/>
      <c r="J6" s="5"/>
      <c r="K6" s="6"/>
      <c r="L6" s="6"/>
      <c r="N6" s="108" t="s">
        <v>182</v>
      </c>
      <c r="O6" s="11"/>
      <c r="P6" s="11"/>
      <c r="Q6" s="9"/>
      <c r="R6" s="12"/>
      <c r="S6" s="12"/>
      <c r="T6" s="12"/>
      <c r="U6" s="12"/>
      <c r="V6" s="12"/>
      <c r="W6" s="6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</row>
    <row r="7" spans="1:250" ht="17.100000000000001" customHeight="1" x14ac:dyDescent="0.2"/>
    <row r="8" spans="1:250" ht="14.25" customHeight="1" x14ac:dyDescent="0.2">
      <c r="A8" s="125" t="s">
        <v>6</v>
      </c>
      <c r="B8" s="125" t="s">
        <v>7</v>
      </c>
      <c r="C8" s="125" t="s">
        <v>8</v>
      </c>
      <c r="D8" s="125" t="s">
        <v>9</v>
      </c>
      <c r="E8" s="125" t="s">
        <v>10</v>
      </c>
      <c r="F8" s="126" t="s">
        <v>11</v>
      </c>
      <c r="G8" s="126"/>
      <c r="H8" s="126"/>
      <c r="I8" s="126"/>
      <c r="J8" s="126"/>
      <c r="K8" s="126"/>
      <c r="L8" s="125" t="s">
        <v>12</v>
      </c>
      <c r="M8" s="126" t="s">
        <v>13</v>
      </c>
      <c r="N8" s="126"/>
      <c r="O8" s="126"/>
      <c r="P8" s="125" t="s">
        <v>14</v>
      </c>
      <c r="Q8" s="125" t="s">
        <v>15</v>
      </c>
      <c r="R8" s="125" t="s">
        <v>16</v>
      </c>
      <c r="S8" s="125" t="s">
        <v>17</v>
      </c>
      <c r="T8" s="125" t="s">
        <v>18</v>
      </c>
      <c r="U8" s="126" t="s">
        <v>13</v>
      </c>
      <c r="V8" s="126"/>
      <c r="W8" s="126"/>
      <c r="X8" s="126"/>
      <c r="Y8" s="126"/>
      <c r="Z8" s="126"/>
      <c r="AA8" s="126"/>
      <c r="AB8" s="128" t="s">
        <v>19</v>
      </c>
      <c r="AC8" s="128"/>
      <c r="AD8" s="130" t="s">
        <v>20</v>
      </c>
      <c r="AE8" s="130"/>
      <c r="AF8" s="130"/>
      <c r="AG8" s="130"/>
      <c r="AH8" s="130"/>
      <c r="AI8" s="130"/>
      <c r="AJ8" s="118" t="s">
        <v>175</v>
      </c>
      <c r="AK8" s="124" t="s">
        <v>21</v>
      </c>
      <c r="AL8" s="124" t="s">
        <v>22</v>
      </c>
      <c r="AM8" s="124" t="s">
        <v>202</v>
      </c>
      <c r="AN8" s="124" t="s">
        <v>24</v>
      </c>
    </row>
    <row r="9" spans="1:250" ht="29.25" customHeight="1" x14ac:dyDescent="0.2">
      <c r="A9" s="125"/>
      <c r="B9" s="125"/>
      <c r="C9" s="125"/>
      <c r="D9" s="125"/>
      <c r="E9" s="125"/>
      <c r="F9" s="125" t="s">
        <v>25</v>
      </c>
      <c r="G9" s="125" t="s">
        <v>26</v>
      </c>
      <c r="H9" s="125" t="s">
        <v>27</v>
      </c>
      <c r="I9" s="125" t="s">
        <v>28</v>
      </c>
      <c r="J9" s="126" t="s">
        <v>29</v>
      </c>
      <c r="K9" s="126"/>
      <c r="L9" s="125"/>
      <c r="M9" s="125" t="s">
        <v>30</v>
      </c>
      <c r="N9" s="125" t="s">
        <v>31</v>
      </c>
      <c r="O9" s="125" t="s">
        <v>32</v>
      </c>
      <c r="P9" s="125"/>
      <c r="Q9" s="125"/>
      <c r="R9" s="125"/>
      <c r="S9" s="125"/>
      <c r="T9" s="125"/>
      <c r="U9" s="125" t="s">
        <v>33</v>
      </c>
      <c r="V9" s="125" t="s">
        <v>34</v>
      </c>
      <c r="W9" s="125" t="s">
        <v>35</v>
      </c>
      <c r="X9" s="125" t="s">
        <v>36</v>
      </c>
      <c r="Y9" s="125" t="s">
        <v>37</v>
      </c>
      <c r="Z9" s="125" t="s">
        <v>38</v>
      </c>
      <c r="AA9" s="125" t="s">
        <v>39</v>
      </c>
      <c r="AB9" s="128"/>
      <c r="AC9" s="128"/>
      <c r="AD9" s="130"/>
      <c r="AE9" s="130"/>
      <c r="AF9" s="130"/>
      <c r="AG9" s="130"/>
      <c r="AH9" s="130"/>
      <c r="AI9" s="130"/>
      <c r="AJ9" s="119"/>
      <c r="AK9" s="124"/>
      <c r="AL9" s="124"/>
      <c r="AM9" s="124"/>
      <c r="AN9" s="124"/>
    </row>
    <row r="10" spans="1:250" ht="12.7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40</v>
      </c>
      <c r="K10" s="125" t="s">
        <v>41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8"/>
      <c r="AC10" s="128"/>
      <c r="AD10" s="129" t="s">
        <v>42</v>
      </c>
      <c r="AE10" s="127" t="s">
        <v>43</v>
      </c>
      <c r="AF10" s="127" t="s">
        <v>44</v>
      </c>
      <c r="AG10" s="127" t="s">
        <v>45</v>
      </c>
      <c r="AH10" s="130" t="s">
        <v>46</v>
      </c>
      <c r="AI10" s="130"/>
      <c r="AJ10" s="119"/>
      <c r="AK10" s="124"/>
      <c r="AL10" s="124"/>
      <c r="AM10" s="124"/>
      <c r="AN10" s="124"/>
    </row>
    <row r="11" spans="1:250" ht="127.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" t="s">
        <v>47</v>
      </c>
      <c r="AC11" s="34" t="s">
        <v>48</v>
      </c>
      <c r="AD11" s="129"/>
      <c r="AE11" s="127"/>
      <c r="AF11" s="127"/>
      <c r="AG11" s="127"/>
      <c r="AH11" s="35" t="s">
        <v>49</v>
      </c>
      <c r="AI11" s="35" t="s">
        <v>50</v>
      </c>
      <c r="AJ11" s="120"/>
      <c r="AK11" s="124"/>
      <c r="AL11" s="124"/>
      <c r="AM11" s="124"/>
      <c r="AN11" s="124"/>
    </row>
    <row r="12" spans="1:25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 t="s">
        <v>173</v>
      </c>
      <c r="AM12" s="26" t="s">
        <v>174</v>
      </c>
      <c r="AN12" s="26" t="s">
        <v>193</v>
      </c>
    </row>
    <row r="13" spans="1:250" s="52" customFormat="1" ht="15" customHeight="1" x14ac:dyDescent="0.2">
      <c r="A13" s="24">
        <v>1</v>
      </c>
      <c r="B13" s="53" t="s">
        <v>116</v>
      </c>
      <c r="C13" s="55">
        <v>13</v>
      </c>
      <c r="D13" s="24">
        <v>1978</v>
      </c>
      <c r="E13" s="26" t="s">
        <v>56</v>
      </c>
      <c r="F13" s="24">
        <v>3</v>
      </c>
      <c r="G13" s="24"/>
      <c r="H13" s="24">
        <v>3</v>
      </c>
      <c r="I13" s="24">
        <v>3</v>
      </c>
      <c r="J13" s="24">
        <v>16</v>
      </c>
      <c r="K13" s="24">
        <v>1</v>
      </c>
      <c r="L13" s="30">
        <f>M13+N13+O13+Q13+P13+R13</f>
        <v>1534</v>
      </c>
      <c r="M13" s="30">
        <v>880.9</v>
      </c>
      <c r="N13" s="30">
        <v>120.2</v>
      </c>
      <c r="O13" s="30">
        <v>82</v>
      </c>
      <c r="P13" s="24">
        <v>450.9</v>
      </c>
      <c r="Q13" s="50"/>
      <c r="R13" s="24"/>
      <c r="S13" s="24"/>
      <c r="T13" s="50">
        <v>1277</v>
      </c>
      <c r="U13" s="24">
        <v>650</v>
      </c>
      <c r="V13" s="24">
        <v>373.2</v>
      </c>
      <c r="W13" s="24"/>
      <c r="X13" s="24">
        <v>30.83</v>
      </c>
      <c r="Y13" s="24">
        <v>73.3</v>
      </c>
      <c r="Z13" s="24">
        <v>296.22000000000003</v>
      </c>
      <c r="AA13" s="24"/>
      <c r="AB13" s="24">
        <f>J13</f>
        <v>16</v>
      </c>
      <c r="AC13" s="24"/>
      <c r="AD13" s="59">
        <f t="shared" ref="AD13:AD29" si="0">M13+P13</f>
        <v>1331.8</v>
      </c>
      <c r="AE13" s="27" t="s">
        <v>54</v>
      </c>
      <c r="AF13" s="27" t="s">
        <v>54</v>
      </c>
      <c r="AG13" s="27" t="s">
        <v>54</v>
      </c>
      <c r="AH13" s="27" t="s">
        <v>54</v>
      </c>
      <c r="AI13" s="27" t="s">
        <v>53</v>
      </c>
      <c r="AJ13" s="27" t="s">
        <v>61</v>
      </c>
      <c r="AK13" s="29">
        <v>25.18</v>
      </c>
      <c r="AL13" s="36">
        <f t="shared" ref="AL13" si="1">(M13+P13)*AK13</f>
        <v>33534.724000000002</v>
      </c>
      <c r="AM13" s="36">
        <f t="shared" ref="AM13:AM29" si="2">AL13*12</f>
        <v>402416.68800000002</v>
      </c>
      <c r="AN13" s="36">
        <f t="shared" ref="AN13" si="3">AL13*0.05</f>
        <v>1676.7362000000003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s="52" customFormat="1" ht="15" customHeight="1" x14ac:dyDescent="0.2">
      <c r="A14" s="24">
        <f>A13+1</f>
        <v>2</v>
      </c>
      <c r="B14" s="53" t="s">
        <v>117</v>
      </c>
      <c r="C14" s="55" t="s">
        <v>170</v>
      </c>
      <c r="D14" s="24">
        <v>1995</v>
      </c>
      <c r="E14" s="26" t="s">
        <v>65</v>
      </c>
      <c r="F14" s="24">
        <v>2</v>
      </c>
      <c r="G14" s="24"/>
      <c r="H14" s="24">
        <v>2</v>
      </c>
      <c r="I14" s="24">
        <v>2</v>
      </c>
      <c r="J14" s="24">
        <v>12</v>
      </c>
      <c r="K14" s="24"/>
      <c r="L14" s="30">
        <f>M14+N14+O14+Q14+P14+R14</f>
        <v>576.6</v>
      </c>
      <c r="M14" s="30">
        <v>494.6</v>
      </c>
      <c r="N14" s="30">
        <v>82</v>
      </c>
      <c r="O14" s="30">
        <v>0</v>
      </c>
      <c r="P14" s="24"/>
      <c r="Q14" s="24"/>
      <c r="R14" s="24"/>
      <c r="S14" s="24"/>
      <c r="T14" s="50"/>
      <c r="U14" s="50"/>
      <c r="V14" s="24"/>
      <c r="W14" s="24"/>
      <c r="X14" s="24"/>
      <c r="Y14" s="24"/>
      <c r="Z14" s="24"/>
      <c r="AA14" s="24"/>
      <c r="AB14" s="24"/>
      <c r="AC14" s="24"/>
      <c r="AD14" s="59">
        <f t="shared" si="0"/>
        <v>494.6</v>
      </c>
      <c r="AE14" s="27" t="s">
        <v>54</v>
      </c>
      <c r="AF14" s="27" t="str">
        <f>AE14</f>
        <v>+</v>
      </c>
      <c r="AG14" s="27" t="str">
        <f>AF14</f>
        <v>+</v>
      </c>
      <c r="AH14" s="27" t="str">
        <f>AG14</f>
        <v>+</v>
      </c>
      <c r="AI14" s="27" t="s">
        <v>53</v>
      </c>
      <c r="AJ14" s="27" t="s">
        <v>61</v>
      </c>
      <c r="AK14" s="24">
        <v>28.02</v>
      </c>
      <c r="AL14" s="36">
        <f t="shared" ref="AL14:AL29" si="4">(M14+P14)*AK14</f>
        <v>13858.692000000001</v>
      </c>
      <c r="AM14" s="36">
        <f t="shared" si="2"/>
        <v>166304.304</v>
      </c>
      <c r="AN14" s="36">
        <f t="shared" ref="AN14:AN29" si="5">AL14*0.05</f>
        <v>692.93460000000005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s="52" customFormat="1" ht="15" customHeight="1" x14ac:dyDescent="0.2">
      <c r="A15" s="77">
        <f t="shared" ref="A15:A29" si="6">A14+1</f>
        <v>3</v>
      </c>
      <c r="B15" s="53" t="s">
        <v>117</v>
      </c>
      <c r="C15" s="55">
        <v>8</v>
      </c>
      <c r="D15" s="24">
        <v>1995</v>
      </c>
      <c r="E15" s="26" t="s">
        <v>118</v>
      </c>
      <c r="F15" s="24">
        <v>5</v>
      </c>
      <c r="G15" s="24"/>
      <c r="H15" s="24">
        <v>2</v>
      </c>
      <c r="I15" s="24">
        <v>2</v>
      </c>
      <c r="J15" s="24">
        <v>30</v>
      </c>
      <c r="K15" s="24"/>
      <c r="L15" s="30">
        <f>M15+N15+O15+Q15+P15+R15</f>
        <v>2229.1000000000004</v>
      </c>
      <c r="M15" s="30">
        <v>1940.9</v>
      </c>
      <c r="N15" s="30">
        <v>158.4</v>
      </c>
      <c r="O15" s="30">
        <v>129.80000000000001</v>
      </c>
      <c r="P15" s="24"/>
      <c r="Q15" s="50"/>
      <c r="R15" s="24"/>
      <c r="S15" s="24"/>
      <c r="T15" s="24">
        <v>2219.6999999999998</v>
      </c>
      <c r="U15" s="24">
        <v>606.79999999999995</v>
      </c>
      <c r="V15" s="24">
        <v>942.5</v>
      </c>
      <c r="W15" s="24">
        <v>250.9</v>
      </c>
      <c r="X15" s="24">
        <v>85.1</v>
      </c>
      <c r="Y15" s="24"/>
      <c r="Z15" s="24">
        <v>334.4</v>
      </c>
      <c r="AA15" s="24"/>
      <c r="AB15" s="24">
        <f t="shared" ref="AB15:AB26" si="7">J15</f>
        <v>30</v>
      </c>
      <c r="AC15" s="24"/>
      <c r="AD15" s="59">
        <f t="shared" si="0"/>
        <v>1940.9</v>
      </c>
      <c r="AE15" s="27" t="s">
        <v>54</v>
      </c>
      <c r="AF15" s="27" t="s">
        <v>54</v>
      </c>
      <c r="AG15" s="27" t="s">
        <v>54</v>
      </c>
      <c r="AH15" s="27" t="s">
        <v>54</v>
      </c>
      <c r="AI15" s="27" t="s">
        <v>53</v>
      </c>
      <c r="AJ15" s="27" t="s">
        <v>61</v>
      </c>
      <c r="AK15" s="29">
        <v>25.18</v>
      </c>
      <c r="AL15" s="36">
        <f t="shared" si="4"/>
        <v>48871.862000000001</v>
      </c>
      <c r="AM15" s="36">
        <f t="shared" si="2"/>
        <v>586462.34400000004</v>
      </c>
      <c r="AN15" s="36">
        <f t="shared" si="5"/>
        <v>2443.5931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s="52" customFormat="1" ht="15" customHeight="1" x14ac:dyDescent="0.2">
      <c r="A16" s="77">
        <f t="shared" si="6"/>
        <v>4</v>
      </c>
      <c r="B16" s="53" t="s">
        <v>117</v>
      </c>
      <c r="C16" s="55" t="s">
        <v>119</v>
      </c>
      <c r="D16" s="24">
        <v>1997</v>
      </c>
      <c r="E16" s="26" t="s">
        <v>118</v>
      </c>
      <c r="F16" s="24">
        <v>5</v>
      </c>
      <c r="G16" s="24"/>
      <c r="H16" s="24">
        <v>1</v>
      </c>
      <c r="I16" s="24">
        <v>1</v>
      </c>
      <c r="J16" s="24">
        <v>16</v>
      </c>
      <c r="K16" s="24">
        <v>1</v>
      </c>
      <c r="L16" s="30">
        <f>M16+N16+O16+Q16+P16+R16</f>
        <v>1537.1000000000001</v>
      </c>
      <c r="M16" s="30">
        <v>1114</v>
      </c>
      <c r="N16" s="30">
        <v>117.9</v>
      </c>
      <c r="O16" s="30">
        <v>57.2</v>
      </c>
      <c r="P16" s="24">
        <f>248</f>
        <v>248</v>
      </c>
      <c r="Q16" s="50"/>
      <c r="R16" s="24"/>
      <c r="S16" s="24">
        <f>225.7</f>
        <v>225.7</v>
      </c>
      <c r="T16" s="24">
        <v>1499.2</v>
      </c>
      <c r="U16" s="24">
        <v>665.8</v>
      </c>
      <c r="V16" s="24">
        <v>382.3</v>
      </c>
      <c r="W16" s="24">
        <v>288</v>
      </c>
      <c r="X16" s="24">
        <v>73.400000000000006</v>
      </c>
      <c r="Y16" s="24"/>
      <c r="Z16" s="24">
        <v>89.7</v>
      </c>
      <c r="AA16" s="24"/>
      <c r="AB16" s="24">
        <f t="shared" si="7"/>
        <v>16</v>
      </c>
      <c r="AC16" s="24"/>
      <c r="AD16" s="59">
        <f t="shared" si="0"/>
        <v>1362</v>
      </c>
      <c r="AE16" s="27" t="s">
        <v>54</v>
      </c>
      <c r="AF16" s="27" t="s">
        <v>54</v>
      </c>
      <c r="AG16" s="27" t="s">
        <v>54</v>
      </c>
      <c r="AH16" s="27" t="s">
        <v>54</v>
      </c>
      <c r="AI16" s="27" t="s">
        <v>53</v>
      </c>
      <c r="AJ16" s="27" t="s">
        <v>61</v>
      </c>
      <c r="AK16" s="29">
        <v>25.18</v>
      </c>
      <c r="AL16" s="36">
        <f t="shared" si="4"/>
        <v>34295.159999999996</v>
      </c>
      <c r="AM16" s="36">
        <f t="shared" si="2"/>
        <v>411541.91999999993</v>
      </c>
      <c r="AN16" s="36">
        <f t="shared" si="5"/>
        <v>1714.7579999999998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s="52" customFormat="1" ht="15" customHeight="1" x14ac:dyDescent="0.2">
      <c r="A17" s="77">
        <f t="shared" si="6"/>
        <v>5</v>
      </c>
      <c r="B17" s="53" t="s">
        <v>117</v>
      </c>
      <c r="C17" s="55">
        <v>10</v>
      </c>
      <c r="D17" s="24">
        <v>1991</v>
      </c>
      <c r="E17" s="26" t="s">
        <v>74</v>
      </c>
      <c r="F17" s="24">
        <v>5</v>
      </c>
      <c r="G17" s="24"/>
      <c r="H17" s="24">
        <v>8</v>
      </c>
      <c r="I17" s="24">
        <v>8</v>
      </c>
      <c r="J17" s="24">
        <v>119</v>
      </c>
      <c r="K17" s="24">
        <v>1</v>
      </c>
      <c r="L17" s="30">
        <f>M17+N17+O17+Q17+P17+R17</f>
        <v>6952.1899999999987</v>
      </c>
      <c r="M17" s="30">
        <v>6282.19</v>
      </c>
      <c r="N17" s="30">
        <v>506.2</v>
      </c>
      <c r="O17" s="30">
        <v>117.9</v>
      </c>
      <c r="P17" s="24">
        <v>45.9</v>
      </c>
      <c r="Q17" s="50"/>
      <c r="R17" s="24"/>
      <c r="S17" s="24"/>
      <c r="T17" s="24">
        <v>8398.2000000000007</v>
      </c>
      <c r="U17" s="24">
        <v>1703</v>
      </c>
      <c r="V17" s="24"/>
      <c r="W17" s="24"/>
      <c r="X17" s="24">
        <v>2168.6</v>
      </c>
      <c r="Y17" s="24"/>
      <c r="Z17" s="24">
        <v>1579.3</v>
      </c>
      <c r="AA17" s="24">
        <v>2827.1</v>
      </c>
      <c r="AB17" s="24">
        <f t="shared" si="7"/>
        <v>119</v>
      </c>
      <c r="AC17" s="24"/>
      <c r="AD17" s="59">
        <f t="shared" si="0"/>
        <v>6328.0899999999992</v>
      </c>
      <c r="AE17" s="27" t="s">
        <v>54</v>
      </c>
      <c r="AF17" s="27" t="s">
        <v>54</v>
      </c>
      <c r="AG17" s="27" t="s">
        <v>54</v>
      </c>
      <c r="AH17" s="27" t="s">
        <v>54</v>
      </c>
      <c r="AI17" s="27" t="s">
        <v>53</v>
      </c>
      <c r="AJ17" s="27" t="s">
        <v>61</v>
      </c>
      <c r="AK17" s="29">
        <v>25.18</v>
      </c>
      <c r="AL17" s="36">
        <f t="shared" si="4"/>
        <v>159341.30619999999</v>
      </c>
      <c r="AM17" s="36">
        <f t="shared" si="2"/>
        <v>1912095.6743999999</v>
      </c>
      <c r="AN17" s="36">
        <f t="shared" si="5"/>
        <v>7967.06531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s="52" customFormat="1" ht="15" customHeight="1" x14ac:dyDescent="0.2">
      <c r="A18" s="77">
        <f t="shared" si="6"/>
        <v>6</v>
      </c>
      <c r="B18" s="53" t="s">
        <v>108</v>
      </c>
      <c r="C18" s="55">
        <v>8</v>
      </c>
      <c r="D18" s="24">
        <v>2004</v>
      </c>
      <c r="E18" s="26" t="s">
        <v>121</v>
      </c>
      <c r="F18" s="24">
        <v>5</v>
      </c>
      <c r="G18" s="24"/>
      <c r="H18" s="24">
        <v>5</v>
      </c>
      <c r="I18" s="24">
        <v>5</v>
      </c>
      <c r="J18" s="24">
        <v>71</v>
      </c>
      <c r="K18" s="72" t="s">
        <v>54</v>
      </c>
      <c r="L18" s="30">
        <f>M18+N18+O18+Q18+P18</f>
        <v>7224.51</v>
      </c>
      <c r="M18" s="30">
        <v>5526.71</v>
      </c>
      <c r="N18" s="30">
        <v>848.8</v>
      </c>
      <c r="O18" s="30">
        <v>226.6</v>
      </c>
      <c r="P18" s="24">
        <v>565.70000000000005</v>
      </c>
      <c r="Q18" s="39">
        <v>56.7</v>
      </c>
      <c r="R18" s="24"/>
      <c r="S18" s="24">
        <v>1149</v>
      </c>
      <c r="T18" s="24"/>
      <c r="U18" s="24">
        <v>2046.72</v>
      </c>
      <c r="V18" s="24"/>
      <c r="W18" s="24">
        <v>2001</v>
      </c>
      <c r="X18" s="24"/>
      <c r="Y18" s="24"/>
      <c r="Z18" s="24"/>
      <c r="AA18" s="24"/>
      <c r="AB18" s="24">
        <f t="shared" si="7"/>
        <v>71</v>
      </c>
      <c r="AC18" s="24"/>
      <c r="AD18" s="59">
        <f t="shared" si="0"/>
        <v>6092.41</v>
      </c>
      <c r="AE18" s="27" t="s">
        <v>54</v>
      </c>
      <c r="AF18" s="27" t="s">
        <v>54</v>
      </c>
      <c r="AG18" s="27" t="s">
        <v>54</v>
      </c>
      <c r="AH18" s="27" t="s">
        <v>54</v>
      </c>
      <c r="AI18" s="27" t="s">
        <v>53</v>
      </c>
      <c r="AJ18" s="27" t="s">
        <v>61</v>
      </c>
      <c r="AK18" s="29">
        <v>25.18</v>
      </c>
      <c r="AL18" s="36">
        <f t="shared" si="4"/>
        <v>153406.88379999998</v>
      </c>
      <c r="AM18" s="36">
        <f t="shared" si="2"/>
        <v>1840882.6055999999</v>
      </c>
      <c r="AN18" s="36">
        <f t="shared" si="5"/>
        <v>7670.3441899999998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s="52" customFormat="1" ht="15" customHeight="1" x14ac:dyDescent="0.2">
      <c r="A19" s="77">
        <f t="shared" si="6"/>
        <v>7</v>
      </c>
      <c r="B19" s="53" t="s">
        <v>120</v>
      </c>
      <c r="C19" s="55">
        <v>12</v>
      </c>
      <c r="D19" s="24">
        <v>1993</v>
      </c>
      <c r="E19" s="26" t="s">
        <v>63</v>
      </c>
      <c r="F19" s="24">
        <v>5</v>
      </c>
      <c r="G19" s="24"/>
      <c r="H19" s="24">
        <v>4</v>
      </c>
      <c r="I19" s="24">
        <v>4</v>
      </c>
      <c r="J19" s="24">
        <v>62</v>
      </c>
      <c r="K19" s="24" t="s">
        <v>54</v>
      </c>
      <c r="L19" s="30">
        <f>M19+N19+O19+Q19+P19</f>
        <v>4181.1499999999996</v>
      </c>
      <c r="M19" s="30">
        <v>2905.75</v>
      </c>
      <c r="N19" s="30">
        <v>286.89999999999998</v>
      </c>
      <c r="O19" s="30">
        <v>80</v>
      </c>
      <c r="P19" s="24">
        <v>908.5</v>
      </c>
      <c r="Q19" s="24"/>
      <c r="R19" s="24"/>
      <c r="S19" s="24"/>
      <c r="T19" s="50">
        <v>2430</v>
      </c>
      <c r="U19" s="50">
        <v>897</v>
      </c>
      <c r="V19" s="24" t="s">
        <v>53</v>
      </c>
      <c r="W19" s="24" t="s">
        <v>53</v>
      </c>
      <c r="X19" s="24" t="s">
        <v>53</v>
      </c>
      <c r="Y19" s="24">
        <v>1533</v>
      </c>
      <c r="Z19" s="24" t="s">
        <v>53</v>
      </c>
      <c r="AA19" s="24" t="s">
        <v>53</v>
      </c>
      <c r="AB19" s="24">
        <f t="shared" si="7"/>
        <v>62</v>
      </c>
      <c r="AC19" s="24"/>
      <c r="AD19" s="59">
        <f t="shared" si="0"/>
        <v>3814.25</v>
      </c>
      <c r="AE19" s="27" t="s">
        <v>54</v>
      </c>
      <c r="AF19" s="27" t="str">
        <f t="shared" ref="AF19:AH26" si="8">AE19</f>
        <v>+</v>
      </c>
      <c r="AG19" s="27" t="str">
        <f t="shared" si="8"/>
        <v>+</v>
      </c>
      <c r="AH19" s="27" t="str">
        <f t="shared" si="8"/>
        <v>+</v>
      </c>
      <c r="AI19" s="27" t="s">
        <v>53</v>
      </c>
      <c r="AJ19" s="27" t="s">
        <v>61</v>
      </c>
      <c r="AK19" s="29">
        <v>25.18</v>
      </c>
      <c r="AL19" s="36">
        <f t="shared" si="4"/>
        <v>96042.815000000002</v>
      </c>
      <c r="AM19" s="36">
        <f t="shared" si="2"/>
        <v>1152513.78</v>
      </c>
      <c r="AN19" s="36">
        <f t="shared" si="5"/>
        <v>4802.1407500000005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s="52" customFormat="1" ht="15" customHeight="1" x14ac:dyDescent="0.2">
      <c r="A20" s="77">
        <f t="shared" si="6"/>
        <v>8</v>
      </c>
      <c r="B20" s="53" t="s">
        <v>120</v>
      </c>
      <c r="C20" s="55">
        <v>14</v>
      </c>
      <c r="D20" s="24">
        <v>1993</v>
      </c>
      <c r="E20" s="26" t="s">
        <v>74</v>
      </c>
      <c r="F20" s="24">
        <v>5</v>
      </c>
      <c r="G20" s="24"/>
      <c r="H20" s="24">
        <v>4</v>
      </c>
      <c r="I20" s="24">
        <v>4</v>
      </c>
      <c r="J20" s="24">
        <v>45</v>
      </c>
      <c r="K20" s="24">
        <v>1</v>
      </c>
      <c r="L20" s="30">
        <f>M20+N20+O20+Q20+P20</f>
        <v>4171.5</v>
      </c>
      <c r="M20" s="30">
        <v>2901.2</v>
      </c>
      <c r="N20" s="30">
        <v>231.1</v>
      </c>
      <c r="O20" s="30">
        <v>28.2</v>
      </c>
      <c r="P20" s="24">
        <v>1011</v>
      </c>
      <c r="Q20" s="24"/>
      <c r="R20" s="24"/>
      <c r="S20" s="24"/>
      <c r="T20" s="50">
        <v>2294.4</v>
      </c>
      <c r="U20" s="50">
        <v>893.1</v>
      </c>
      <c r="V20" s="24"/>
      <c r="W20" s="24">
        <v>32</v>
      </c>
      <c r="X20" s="24">
        <v>989.84</v>
      </c>
      <c r="Y20" s="24"/>
      <c r="Z20" s="24">
        <v>379.44</v>
      </c>
      <c r="AA20" s="24" t="s">
        <v>53</v>
      </c>
      <c r="AB20" s="24">
        <f t="shared" si="7"/>
        <v>45</v>
      </c>
      <c r="AC20" s="24"/>
      <c r="AD20" s="59">
        <f t="shared" si="0"/>
        <v>3912.2</v>
      </c>
      <c r="AE20" s="27" t="s">
        <v>54</v>
      </c>
      <c r="AF20" s="27" t="str">
        <f t="shared" si="8"/>
        <v>+</v>
      </c>
      <c r="AG20" s="27" t="str">
        <f t="shared" si="8"/>
        <v>+</v>
      </c>
      <c r="AH20" s="27" t="str">
        <f t="shared" si="8"/>
        <v>+</v>
      </c>
      <c r="AI20" s="27" t="s">
        <v>53</v>
      </c>
      <c r="AJ20" s="27" t="s">
        <v>61</v>
      </c>
      <c r="AK20" s="29">
        <v>25.18</v>
      </c>
      <c r="AL20" s="36">
        <f t="shared" si="4"/>
        <v>98509.195999999996</v>
      </c>
      <c r="AM20" s="36">
        <f t="shared" si="2"/>
        <v>1182110.352</v>
      </c>
      <c r="AN20" s="36">
        <f t="shared" si="5"/>
        <v>4925.4598000000005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52" customFormat="1" ht="15" customHeight="1" x14ac:dyDescent="0.2">
      <c r="A21" s="77">
        <f t="shared" si="6"/>
        <v>9</v>
      </c>
      <c r="B21" s="53" t="s">
        <v>123</v>
      </c>
      <c r="C21" s="55">
        <v>4</v>
      </c>
      <c r="D21" s="24">
        <v>1985</v>
      </c>
      <c r="E21" s="26" t="s">
        <v>74</v>
      </c>
      <c r="F21" s="24">
        <v>5</v>
      </c>
      <c r="G21" s="24"/>
      <c r="H21" s="24">
        <v>4</v>
      </c>
      <c r="I21" s="24">
        <v>4</v>
      </c>
      <c r="J21" s="24">
        <v>67</v>
      </c>
      <c r="K21" s="24">
        <v>3</v>
      </c>
      <c r="L21" s="30">
        <f>M21+N21+O21+Q21+P21</f>
        <v>3650.6</v>
      </c>
      <c r="M21" s="30">
        <v>3041.2</v>
      </c>
      <c r="N21" s="30">
        <v>296.8</v>
      </c>
      <c r="O21" s="30">
        <v>163.19999999999999</v>
      </c>
      <c r="P21" s="24">
        <v>149.4</v>
      </c>
      <c r="Q21" s="24"/>
      <c r="R21" s="24"/>
      <c r="S21" s="24">
        <v>99.9</v>
      </c>
      <c r="T21" s="50">
        <v>3493</v>
      </c>
      <c r="U21" s="24">
        <v>941</v>
      </c>
      <c r="V21" s="24" t="s">
        <v>53</v>
      </c>
      <c r="W21" s="24" t="s">
        <v>53</v>
      </c>
      <c r="X21" s="24" t="s">
        <v>53</v>
      </c>
      <c r="Y21" s="24">
        <v>2554</v>
      </c>
      <c r="Z21" s="24" t="s">
        <v>53</v>
      </c>
      <c r="AA21" s="24" t="s">
        <v>53</v>
      </c>
      <c r="AB21" s="24">
        <f t="shared" si="7"/>
        <v>67</v>
      </c>
      <c r="AC21" s="24"/>
      <c r="AD21" s="59">
        <f t="shared" si="0"/>
        <v>3190.6</v>
      </c>
      <c r="AE21" s="27" t="s">
        <v>54</v>
      </c>
      <c r="AF21" s="27" t="str">
        <f t="shared" si="8"/>
        <v>+</v>
      </c>
      <c r="AG21" s="27" t="str">
        <f t="shared" si="8"/>
        <v>+</v>
      </c>
      <c r="AH21" s="27" t="str">
        <f t="shared" si="8"/>
        <v>+</v>
      </c>
      <c r="AI21" s="27" t="s">
        <v>53</v>
      </c>
      <c r="AJ21" s="27" t="s">
        <v>61</v>
      </c>
      <c r="AK21" s="29">
        <v>25.18</v>
      </c>
      <c r="AL21" s="36">
        <f t="shared" si="4"/>
        <v>80339.30799999999</v>
      </c>
      <c r="AM21" s="36">
        <f t="shared" si="2"/>
        <v>964071.69599999988</v>
      </c>
      <c r="AN21" s="36">
        <f t="shared" si="5"/>
        <v>4016.9653999999996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52" customFormat="1" ht="15" customHeight="1" x14ac:dyDescent="0.2">
      <c r="A22" s="77">
        <f t="shared" si="6"/>
        <v>10</v>
      </c>
      <c r="B22" s="53" t="s">
        <v>124</v>
      </c>
      <c r="C22" s="55">
        <v>9</v>
      </c>
      <c r="D22" s="24">
        <v>2000</v>
      </c>
      <c r="E22" s="26" t="s">
        <v>56</v>
      </c>
      <c r="F22" s="24">
        <v>5</v>
      </c>
      <c r="G22" s="24"/>
      <c r="H22" s="24">
        <v>2</v>
      </c>
      <c r="I22" s="24">
        <v>2</v>
      </c>
      <c r="J22" s="24">
        <v>32</v>
      </c>
      <c r="K22" s="24"/>
      <c r="L22" s="30">
        <f>M22+N22+O22+Q22+P22</f>
        <v>4350.2</v>
      </c>
      <c r="M22" s="30">
        <v>2638.4</v>
      </c>
      <c r="N22" s="30">
        <v>423</v>
      </c>
      <c r="O22" s="30">
        <v>139.19999999999999</v>
      </c>
      <c r="P22" s="24">
        <v>1078.9000000000001</v>
      </c>
      <c r="Q22" s="24">
        <v>70.7</v>
      </c>
      <c r="R22" s="24"/>
      <c r="S22" s="24">
        <v>753.2</v>
      </c>
      <c r="T22" s="50">
        <v>6827</v>
      </c>
      <c r="U22" s="50">
        <v>1231.2</v>
      </c>
      <c r="V22" s="24">
        <v>679.3</v>
      </c>
      <c r="W22" s="24">
        <v>1444.2</v>
      </c>
      <c r="X22" s="24">
        <v>523</v>
      </c>
      <c r="Y22" s="24">
        <v>1106.0999999999999</v>
      </c>
      <c r="Z22" s="24">
        <v>1543</v>
      </c>
      <c r="AA22" s="24">
        <v>300.8</v>
      </c>
      <c r="AB22" s="24">
        <f t="shared" si="7"/>
        <v>32</v>
      </c>
      <c r="AC22" s="24"/>
      <c r="AD22" s="59">
        <f t="shared" si="0"/>
        <v>3717.3</v>
      </c>
      <c r="AE22" s="27" t="s">
        <v>54</v>
      </c>
      <c r="AF22" s="27" t="str">
        <f t="shared" si="8"/>
        <v>+</v>
      </c>
      <c r="AG22" s="27" t="str">
        <f t="shared" si="8"/>
        <v>+</v>
      </c>
      <c r="AH22" s="27" t="str">
        <f t="shared" si="8"/>
        <v>+</v>
      </c>
      <c r="AI22" s="27" t="s">
        <v>53</v>
      </c>
      <c r="AJ22" s="27" t="s">
        <v>61</v>
      </c>
      <c r="AK22" s="29">
        <v>25.18</v>
      </c>
      <c r="AL22" s="36">
        <f t="shared" si="4"/>
        <v>93601.614000000001</v>
      </c>
      <c r="AM22" s="36">
        <f t="shared" si="2"/>
        <v>1123219.368</v>
      </c>
      <c r="AN22" s="36">
        <f t="shared" si="5"/>
        <v>4680.0807000000004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s="52" customFormat="1" ht="15" customHeight="1" x14ac:dyDescent="0.2">
      <c r="A23" s="77">
        <f t="shared" si="6"/>
        <v>11</v>
      </c>
      <c r="B23" s="53" t="s">
        <v>180</v>
      </c>
      <c r="C23" s="55">
        <v>9</v>
      </c>
      <c r="D23" s="24">
        <v>2001</v>
      </c>
      <c r="E23" s="26" t="s">
        <v>56</v>
      </c>
      <c r="F23" s="24">
        <v>5.6</v>
      </c>
      <c r="G23" s="24">
        <v>1</v>
      </c>
      <c r="H23" s="24">
        <v>2</v>
      </c>
      <c r="I23" s="24">
        <v>2</v>
      </c>
      <c r="J23" s="24">
        <v>49</v>
      </c>
      <c r="K23" s="24"/>
      <c r="L23" s="30">
        <f t="shared" ref="L23:L29" si="9">M23+N23+O23+Q23+P23+R23</f>
        <v>5470.6</v>
      </c>
      <c r="M23" s="30">
        <v>4434.1000000000004</v>
      </c>
      <c r="N23" s="30">
        <v>752.8</v>
      </c>
      <c r="O23" s="30">
        <v>218.3</v>
      </c>
      <c r="P23" s="24"/>
      <c r="Q23" s="24">
        <v>61.7</v>
      </c>
      <c r="R23" s="24">
        <v>3.7</v>
      </c>
      <c r="S23" s="24">
        <v>885.7</v>
      </c>
      <c r="T23" s="50">
        <v>7612</v>
      </c>
      <c r="U23" s="50">
        <v>1248.2</v>
      </c>
      <c r="V23" s="24">
        <v>1676</v>
      </c>
      <c r="W23" s="24">
        <v>256</v>
      </c>
      <c r="X23" s="24">
        <v>1456</v>
      </c>
      <c r="Y23" s="24" t="s">
        <v>53</v>
      </c>
      <c r="Z23" s="24">
        <v>2975.8</v>
      </c>
      <c r="AA23" s="24" t="s">
        <v>53</v>
      </c>
      <c r="AB23" s="24">
        <f t="shared" si="7"/>
        <v>49</v>
      </c>
      <c r="AC23" s="24"/>
      <c r="AD23" s="59">
        <f t="shared" si="0"/>
        <v>4434.1000000000004</v>
      </c>
      <c r="AE23" s="27" t="s">
        <v>54</v>
      </c>
      <c r="AF23" s="27" t="str">
        <f t="shared" si="8"/>
        <v>+</v>
      </c>
      <c r="AG23" s="27" t="str">
        <f t="shared" si="8"/>
        <v>+</v>
      </c>
      <c r="AH23" s="27" t="str">
        <f t="shared" si="8"/>
        <v>+</v>
      </c>
      <c r="AI23" s="27" t="s">
        <v>53</v>
      </c>
      <c r="AJ23" s="27" t="s">
        <v>61</v>
      </c>
      <c r="AK23" s="24">
        <v>29.12</v>
      </c>
      <c r="AL23" s="36">
        <f t="shared" si="4"/>
        <v>129120.99200000001</v>
      </c>
      <c r="AM23" s="36">
        <f t="shared" si="2"/>
        <v>1549451.9040000001</v>
      </c>
      <c r="AN23" s="36">
        <f t="shared" si="5"/>
        <v>6456.0496000000012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s="52" customFormat="1" ht="15" customHeight="1" x14ac:dyDescent="0.2">
      <c r="A24" s="77">
        <f t="shared" si="6"/>
        <v>12</v>
      </c>
      <c r="B24" s="53" t="s">
        <v>123</v>
      </c>
      <c r="C24" s="55">
        <v>14</v>
      </c>
      <c r="D24" s="24">
        <v>1987</v>
      </c>
      <c r="E24" s="26" t="s">
        <v>74</v>
      </c>
      <c r="F24" s="24">
        <v>5</v>
      </c>
      <c r="G24" s="24"/>
      <c r="H24" s="24">
        <v>6</v>
      </c>
      <c r="I24" s="24">
        <v>6</v>
      </c>
      <c r="J24" s="24">
        <v>100</v>
      </c>
      <c r="K24" s="24"/>
      <c r="L24" s="30">
        <f t="shared" si="9"/>
        <v>5047.7</v>
      </c>
      <c r="M24" s="30">
        <v>4586.5</v>
      </c>
      <c r="N24" s="30">
        <v>405.2</v>
      </c>
      <c r="O24" s="30">
        <v>56</v>
      </c>
      <c r="P24" s="24"/>
      <c r="Q24" s="24"/>
      <c r="R24" s="24"/>
      <c r="S24" s="24"/>
      <c r="T24" s="24">
        <v>6443.5</v>
      </c>
      <c r="U24" s="24">
        <v>1235</v>
      </c>
      <c r="V24" s="24">
        <v>2426.1</v>
      </c>
      <c r="W24" s="24" t="s">
        <v>53</v>
      </c>
      <c r="X24" s="24">
        <v>177</v>
      </c>
      <c r="Y24" s="24">
        <v>439.3</v>
      </c>
      <c r="Z24" s="24">
        <v>1641.3</v>
      </c>
      <c r="AA24" s="24">
        <v>524.70000000000005</v>
      </c>
      <c r="AB24" s="24">
        <f t="shared" si="7"/>
        <v>100</v>
      </c>
      <c r="AC24" s="24"/>
      <c r="AD24" s="59">
        <f t="shared" si="0"/>
        <v>4586.5</v>
      </c>
      <c r="AE24" s="27" t="s">
        <v>54</v>
      </c>
      <c r="AF24" s="27" t="str">
        <f t="shared" si="8"/>
        <v>+</v>
      </c>
      <c r="AG24" s="27" t="str">
        <f t="shared" si="8"/>
        <v>+</v>
      </c>
      <c r="AH24" s="27" t="str">
        <f t="shared" si="8"/>
        <v>+</v>
      </c>
      <c r="AI24" s="27" t="s">
        <v>53</v>
      </c>
      <c r="AJ24" s="27" t="s">
        <v>61</v>
      </c>
      <c r="AK24" s="29">
        <v>25.18</v>
      </c>
      <c r="AL24" s="36">
        <f t="shared" si="4"/>
        <v>115488.06999999999</v>
      </c>
      <c r="AM24" s="36">
        <f t="shared" si="2"/>
        <v>1385856.8399999999</v>
      </c>
      <c r="AN24" s="36">
        <f t="shared" si="5"/>
        <v>5774.4035000000003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s="52" customFormat="1" ht="15" customHeight="1" x14ac:dyDescent="0.2">
      <c r="A25" s="77">
        <f t="shared" si="6"/>
        <v>13</v>
      </c>
      <c r="B25" s="53" t="s">
        <v>123</v>
      </c>
      <c r="C25" s="55">
        <v>16</v>
      </c>
      <c r="D25" s="24">
        <v>1986</v>
      </c>
      <c r="E25" s="26" t="s">
        <v>118</v>
      </c>
      <c r="F25" s="24">
        <v>5</v>
      </c>
      <c r="G25" s="24"/>
      <c r="H25" s="24">
        <v>6</v>
      </c>
      <c r="I25" s="24">
        <v>6</v>
      </c>
      <c r="J25" s="24">
        <v>97</v>
      </c>
      <c r="K25" s="24">
        <v>1</v>
      </c>
      <c r="L25" s="30">
        <f t="shared" si="9"/>
        <v>5148.79</v>
      </c>
      <c r="M25" s="30">
        <v>4484.79</v>
      </c>
      <c r="N25" s="30">
        <v>410.5</v>
      </c>
      <c r="O25" s="30">
        <v>192</v>
      </c>
      <c r="P25" s="24">
        <v>61.5</v>
      </c>
      <c r="Q25" s="24"/>
      <c r="R25" s="24"/>
      <c r="S25" s="24"/>
      <c r="T25" s="24">
        <v>3400</v>
      </c>
      <c r="U25" s="24">
        <v>1218</v>
      </c>
      <c r="V25" s="24" t="s">
        <v>53</v>
      </c>
      <c r="W25" s="24" t="s">
        <v>53</v>
      </c>
      <c r="X25" s="24" t="s">
        <v>53</v>
      </c>
      <c r="Y25" s="24">
        <v>2182</v>
      </c>
      <c r="Z25" s="24" t="s">
        <v>53</v>
      </c>
      <c r="AA25" s="24" t="s">
        <v>53</v>
      </c>
      <c r="AB25" s="24">
        <f t="shared" si="7"/>
        <v>97</v>
      </c>
      <c r="AC25" s="24"/>
      <c r="AD25" s="59">
        <f t="shared" si="0"/>
        <v>4546.29</v>
      </c>
      <c r="AE25" s="27" t="s">
        <v>54</v>
      </c>
      <c r="AF25" s="27" t="str">
        <f t="shared" si="8"/>
        <v>+</v>
      </c>
      <c r="AG25" s="27" t="str">
        <f t="shared" si="8"/>
        <v>+</v>
      </c>
      <c r="AH25" s="27" t="str">
        <f t="shared" si="8"/>
        <v>+</v>
      </c>
      <c r="AI25" s="27" t="s">
        <v>53</v>
      </c>
      <c r="AJ25" s="27" t="s">
        <v>61</v>
      </c>
      <c r="AK25" s="29">
        <v>25.18</v>
      </c>
      <c r="AL25" s="36">
        <f t="shared" si="4"/>
        <v>114475.5822</v>
      </c>
      <c r="AM25" s="36">
        <f t="shared" si="2"/>
        <v>1373706.9864000001</v>
      </c>
      <c r="AN25" s="36">
        <f t="shared" si="5"/>
        <v>5723.7791100000004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s="52" customFormat="1" ht="15" customHeight="1" x14ac:dyDescent="0.2">
      <c r="A26" s="77">
        <f t="shared" si="6"/>
        <v>14</v>
      </c>
      <c r="B26" s="53" t="s">
        <v>122</v>
      </c>
      <c r="C26" s="65" t="s">
        <v>125</v>
      </c>
      <c r="D26" s="24">
        <v>1989</v>
      </c>
      <c r="E26" s="26" t="s">
        <v>63</v>
      </c>
      <c r="F26" s="24">
        <v>5</v>
      </c>
      <c r="G26" s="24"/>
      <c r="H26" s="24">
        <v>4</v>
      </c>
      <c r="I26" s="24">
        <v>4</v>
      </c>
      <c r="J26" s="24">
        <v>70</v>
      </c>
      <c r="K26" s="24"/>
      <c r="L26" s="30">
        <f t="shared" si="9"/>
        <v>3543.5499999999997</v>
      </c>
      <c r="M26" s="30">
        <v>3250.15</v>
      </c>
      <c r="N26" s="30">
        <v>254.2</v>
      </c>
      <c r="O26" s="30">
        <v>39.200000000000003</v>
      </c>
      <c r="P26" s="24"/>
      <c r="Q26" s="24"/>
      <c r="R26" s="24"/>
      <c r="S26" s="24"/>
      <c r="T26" s="50">
        <v>3540</v>
      </c>
      <c r="U26" s="50">
        <v>856.2</v>
      </c>
      <c r="V26" s="24" t="s">
        <v>53</v>
      </c>
      <c r="W26" s="24" t="s">
        <v>53</v>
      </c>
      <c r="X26" s="24">
        <v>602</v>
      </c>
      <c r="Y26" s="24" t="s">
        <v>53</v>
      </c>
      <c r="Z26" s="24">
        <v>1572</v>
      </c>
      <c r="AA26" s="24">
        <v>510</v>
      </c>
      <c r="AB26" s="24">
        <f t="shared" si="7"/>
        <v>70</v>
      </c>
      <c r="AC26" s="24"/>
      <c r="AD26" s="59">
        <f t="shared" si="0"/>
        <v>3250.15</v>
      </c>
      <c r="AE26" s="27" t="s">
        <v>54</v>
      </c>
      <c r="AF26" s="27" t="str">
        <f t="shared" si="8"/>
        <v>+</v>
      </c>
      <c r="AG26" s="27" t="str">
        <f t="shared" si="8"/>
        <v>+</v>
      </c>
      <c r="AH26" s="27" t="str">
        <f t="shared" si="8"/>
        <v>+</v>
      </c>
      <c r="AI26" s="27" t="s">
        <v>53</v>
      </c>
      <c r="AJ26" s="27" t="s">
        <v>61</v>
      </c>
      <c r="AK26" s="29">
        <v>25.18</v>
      </c>
      <c r="AL26" s="36">
        <f t="shared" si="4"/>
        <v>81838.777000000002</v>
      </c>
      <c r="AM26" s="36">
        <f t="shared" si="2"/>
        <v>982065.32400000002</v>
      </c>
      <c r="AN26" s="36">
        <f t="shared" si="5"/>
        <v>4091.9388500000005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s="52" customFormat="1" ht="15" customHeight="1" x14ac:dyDescent="0.2">
      <c r="A27" s="77">
        <f t="shared" si="6"/>
        <v>15</v>
      </c>
      <c r="B27" s="53" t="s">
        <v>126</v>
      </c>
      <c r="C27" s="66">
        <v>2</v>
      </c>
      <c r="D27" s="24">
        <v>1977</v>
      </c>
      <c r="E27" s="26" t="s">
        <v>82</v>
      </c>
      <c r="F27" s="24">
        <v>2</v>
      </c>
      <c r="G27" s="24"/>
      <c r="H27" s="24">
        <v>3</v>
      </c>
      <c r="I27" s="24">
        <v>3</v>
      </c>
      <c r="J27" s="24">
        <v>12</v>
      </c>
      <c r="K27" s="24"/>
      <c r="L27" s="30">
        <f t="shared" si="9"/>
        <v>858.64</v>
      </c>
      <c r="M27" s="30">
        <v>738.14</v>
      </c>
      <c r="N27" s="30">
        <v>79.900000000000006</v>
      </c>
      <c r="O27" s="30">
        <v>40.6</v>
      </c>
      <c r="P27" s="24"/>
      <c r="Q27" s="50"/>
      <c r="R27" s="24"/>
      <c r="S27" s="24"/>
      <c r="T27" s="24"/>
      <c r="U27" s="24">
        <v>516.5</v>
      </c>
      <c r="V27" s="24"/>
      <c r="W27" s="24"/>
      <c r="X27" s="24"/>
      <c r="Y27" s="24"/>
      <c r="Z27" s="24"/>
      <c r="AA27" s="24"/>
      <c r="AB27" s="24"/>
      <c r="AC27" s="24">
        <f>J27</f>
        <v>12</v>
      </c>
      <c r="AD27" s="59">
        <f t="shared" si="0"/>
        <v>738.14</v>
      </c>
      <c r="AE27" s="27" t="s">
        <v>54</v>
      </c>
      <c r="AF27" s="69" t="s">
        <v>54</v>
      </c>
      <c r="AG27" s="27" t="s">
        <v>54</v>
      </c>
      <c r="AH27" s="27" t="s">
        <v>53</v>
      </c>
      <c r="AI27" s="27" t="s">
        <v>53</v>
      </c>
      <c r="AJ27" s="27" t="s">
        <v>61</v>
      </c>
      <c r="AK27" s="80">
        <v>28.02</v>
      </c>
      <c r="AL27" s="36">
        <f t="shared" si="4"/>
        <v>20682.682799999999</v>
      </c>
      <c r="AM27" s="36">
        <f t="shared" si="2"/>
        <v>248192.1936</v>
      </c>
      <c r="AN27" s="36">
        <f t="shared" si="5"/>
        <v>1034.1341399999999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52" customFormat="1" ht="15" customHeight="1" x14ac:dyDescent="0.2">
      <c r="A28" s="77">
        <f t="shared" si="6"/>
        <v>16</v>
      </c>
      <c r="B28" s="53" t="s">
        <v>126</v>
      </c>
      <c r="C28" s="66">
        <v>10</v>
      </c>
      <c r="D28" s="24">
        <v>1975</v>
      </c>
      <c r="E28" s="26" t="s">
        <v>82</v>
      </c>
      <c r="F28" s="24">
        <v>2</v>
      </c>
      <c r="G28" s="24"/>
      <c r="H28" s="24">
        <v>4</v>
      </c>
      <c r="I28" s="24">
        <v>4</v>
      </c>
      <c r="J28" s="24">
        <v>24</v>
      </c>
      <c r="K28" s="24"/>
      <c r="L28" s="30">
        <f t="shared" si="9"/>
        <v>1080.3</v>
      </c>
      <c r="M28" s="30">
        <v>1012.6</v>
      </c>
      <c r="N28" s="30">
        <v>67.7</v>
      </c>
      <c r="O28" s="30"/>
      <c r="P28" s="24"/>
      <c r="Q28" s="50"/>
      <c r="R28" s="24"/>
      <c r="S28" s="24"/>
      <c r="T28" s="24">
        <v>2086.84</v>
      </c>
      <c r="U28" s="24">
        <v>649.78</v>
      </c>
      <c r="V28" s="24">
        <v>265</v>
      </c>
      <c r="W28" s="24"/>
      <c r="X28" s="24"/>
      <c r="Y28" s="24"/>
      <c r="Z28" s="24"/>
      <c r="AA28" s="24"/>
      <c r="AB28" s="24"/>
      <c r="AC28" s="24">
        <f>J28</f>
        <v>24</v>
      </c>
      <c r="AD28" s="59">
        <f t="shared" si="0"/>
        <v>1012.6</v>
      </c>
      <c r="AE28" s="27" t="s">
        <v>54</v>
      </c>
      <c r="AF28" s="27" t="s">
        <v>54</v>
      </c>
      <c r="AG28" s="27" t="s">
        <v>54</v>
      </c>
      <c r="AH28" s="27" t="s">
        <v>54</v>
      </c>
      <c r="AI28" s="27" t="s">
        <v>53</v>
      </c>
      <c r="AJ28" s="27" t="s">
        <v>61</v>
      </c>
      <c r="AK28" s="80">
        <v>28.02</v>
      </c>
      <c r="AL28" s="36">
        <f t="shared" si="4"/>
        <v>28373.052</v>
      </c>
      <c r="AM28" s="36">
        <f t="shared" si="2"/>
        <v>340476.62400000001</v>
      </c>
      <c r="AN28" s="36">
        <f t="shared" si="5"/>
        <v>1418.6526000000001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s="52" customFormat="1" ht="15" customHeight="1" x14ac:dyDescent="0.2">
      <c r="A29" s="77">
        <f t="shared" si="6"/>
        <v>17</v>
      </c>
      <c r="B29" s="53" t="s">
        <v>126</v>
      </c>
      <c r="C29" s="66">
        <v>12</v>
      </c>
      <c r="D29" s="24">
        <v>1975</v>
      </c>
      <c r="E29" s="26" t="s">
        <v>82</v>
      </c>
      <c r="F29" s="24">
        <v>2</v>
      </c>
      <c r="G29" s="24"/>
      <c r="H29" s="24">
        <v>4</v>
      </c>
      <c r="I29" s="24">
        <v>4</v>
      </c>
      <c r="J29" s="24">
        <v>24</v>
      </c>
      <c r="K29" s="24"/>
      <c r="L29" s="30">
        <f t="shared" si="9"/>
        <v>1078.5999999999999</v>
      </c>
      <c r="M29" s="30">
        <v>1010.9</v>
      </c>
      <c r="N29" s="30">
        <v>67.7</v>
      </c>
      <c r="O29" s="30"/>
      <c r="P29" s="24"/>
      <c r="Q29" s="50"/>
      <c r="R29" s="24"/>
      <c r="S29" s="24"/>
      <c r="T29" s="24">
        <v>2000</v>
      </c>
      <c r="U29" s="24">
        <v>650.4</v>
      </c>
      <c r="V29" s="24"/>
      <c r="W29" s="24"/>
      <c r="X29" s="24"/>
      <c r="Y29" s="24">
        <v>1349.6</v>
      </c>
      <c r="Z29" s="24"/>
      <c r="AA29" s="24"/>
      <c r="AB29" s="24"/>
      <c r="AC29" s="24">
        <f>J29</f>
        <v>24</v>
      </c>
      <c r="AD29" s="59">
        <f t="shared" si="0"/>
        <v>1010.9</v>
      </c>
      <c r="AE29" s="27" t="s">
        <v>54</v>
      </c>
      <c r="AF29" s="27" t="s">
        <v>54</v>
      </c>
      <c r="AG29" s="27" t="s">
        <v>54</v>
      </c>
      <c r="AH29" s="27" t="s">
        <v>54</v>
      </c>
      <c r="AI29" s="27" t="s">
        <v>53</v>
      </c>
      <c r="AJ29" s="27" t="s">
        <v>61</v>
      </c>
      <c r="AK29" s="80">
        <v>28.02</v>
      </c>
      <c r="AL29" s="36">
        <f t="shared" si="4"/>
        <v>28325.417999999998</v>
      </c>
      <c r="AM29" s="36">
        <f t="shared" si="2"/>
        <v>339905.01599999995</v>
      </c>
      <c r="AN29" s="36">
        <f t="shared" si="5"/>
        <v>1416.2709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s="60" customFormat="1" ht="15" customHeight="1" x14ac:dyDescent="0.2">
      <c r="A30" s="39"/>
      <c r="B30" s="58" t="s">
        <v>70</v>
      </c>
      <c r="C30" s="66"/>
      <c r="D30" s="66"/>
      <c r="E30" s="33"/>
      <c r="F30" s="66"/>
      <c r="G30" s="66"/>
      <c r="H30" s="66"/>
      <c r="I30" s="66"/>
      <c r="J30" s="39"/>
      <c r="K30" s="39"/>
      <c r="L30" s="61">
        <f>SUM(L13:L29)</f>
        <v>58635.13</v>
      </c>
      <c r="M30" s="61">
        <f>SUM(M13:M29)</f>
        <v>47243.030000000006</v>
      </c>
      <c r="N30" s="61">
        <f>SUM(N13:N29)</f>
        <v>5109.2999999999993</v>
      </c>
      <c r="O30" s="61">
        <f>SUM(O13:O29)</f>
        <v>1570.2</v>
      </c>
      <c r="P30" s="61">
        <f>SUM(P13:P29)</f>
        <v>4519.8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24"/>
      <c r="AL30" s="36">
        <f>SUM(AL13:AL29)</f>
        <v>1330106.135</v>
      </c>
      <c r="AM30" s="36">
        <f t="shared" ref="AM30:AN30" si="10">SUM(AM13:AM29)</f>
        <v>15961273.620000003</v>
      </c>
      <c r="AN30" s="36">
        <f t="shared" si="10"/>
        <v>66505.306750000003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s="60" customFormat="1" ht="11.25" x14ac:dyDescent="0.2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3"/>
      <c r="AE31" s="4"/>
      <c r="AF31" s="4"/>
      <c r="AG31" s="4"/>
      <c r="AH31" s="4"/>
      <c r="AI31" s="4"/>
      <c r="AJ31" s="4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s="60" customFormat="1" ht="11.25" x14ac:dyDescent="0.2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3"/>
      <c r="AE32" s="4"/>
      <c r="AF32" s="4"/>
      <c r="AG32" s="4"/>
      <c r="AH32" s="4"/>
      <c r="AI32" s="4"/>
      <c r="AJ32" s="4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s="60" customFormat="1" ht="11.25" x14ac:dyDescent="0.2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4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3"/>
      <c r="AE33" s="4"/>
      <c r="AF33" s="4"/>
      <c r="AG33" s="4"/>
      <c r="AH33" s="4"/>
      <c r="AI33" s="4"/>
      <c r="AJ33" s="4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</sheetData>
  <autoFilter ref="F9:I30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P73"/>
  <sheetViews>
    <sheetView topLeftCell="AA1" zoomScale="118" zoomScaleNormal="118" zoomScaleSheetLayoutView="100" workbookViewId="0">
      <selection activeCell="AN13" sqref="AN13"/>
    </sheetView>
  </sheetViews>
  <sheetFormatPr defaultRowHeight="12.75" x14ac:dyDescent="0.2"/>
  <cols>
    <col min="1" max="1" width="3.140625" style="1" customWidth="1"/>
    <col min="2" max="2" width="16.140625" style="2" customWidth="1"/>
    <col min="3" max="3" width="5.140625" style="1" customWidth="1"/>
    <col min="4" max="4" width="7.140625" style="1" customWidth="1"/>
    <col min="5" max="5" width="10.7109375" style="1" customWidth="1"/>
    <col min="6" max="11" width="4.140625" style="1" customWidth="1"/>
    <col min="12" max="29" width="6.5703125" style="1" customWidth="1"/>
    <col min="30" max="30" width="9.85546875" style="3" customWidth="1"/>
    <col min="31" max="36" width="2.85546875" style="4" customWidth="1"/>
    <col min="37" max="40" width="10.7109375" style="1" customWidth="1"/>
    <col min="41" max="250" width="9.140625" style="1"/>
    <col min="251" max="16384" width="9.140625" style="45"/>
  </cols>
  <sheetData>
    <row r="1" spans="1:250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46"/>
      <c r="Q1" s="8"/>
      <c r="R1" s="8"/>
      <c r="S1" s="8"/>
      <c r="T1" s="9" t="s">
        <v>0</v>
      </c>
      <c r="U1" s="8"/>
      <c r="V1" s="6"/>
      <c r="W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250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M2" s="11" t="s">
        <v>1</v>
      </c>
      <c r="O2" s="11"/>
      <c r="Q2" s="12"/>
      <c r="R2" s="12"/>
      <c r="S2" s="12"/>
      <c r="T2" s="12"/>
      <c r="U2" s="12"/>
      <c r="V2" s="6"/>
      <c r="W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250" ht="17.100000000000001" customHeight="1" x14ac:dyDescent="0.2"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1" t="s">
        <v>191</v>
      </c>
      <c r="O3" s="46"/>
      <c r="P3" s="11"/>
      <c r="Q3" s="9"/>
      <c r="R3" s="12"/>
      <c r="S3" s="12"/>
      <c r="T3" s="12"/>
      <c r="U3" s="12"/>
      <c r="V3" s="45"/>
      <c r="W3" s="45"/>
      <c r="X3" s="13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250" ht="16.5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M4" s="11" t="s">
        <v>2</v>
      </c>
      <c r="N4" s="11"/>
      <c r="O4" s="11"/>
      <c r="P4" s="9"/>
      <c r="Q4" s="12"/>
      <c r="R4" s="12"/>
      <c r="S4" s="12" t="s">
        <v>3</v>
      </c>
      <c r="T4" s="12"/>
      <c r="U4" s="12"/>
      <c r="V4" s="6"/>
      <c r="W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250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M5" s="22" t="s">
        <v>198</v>
      </c>
      <c r="N5" s="11"/>
      <c r="O5" s="11"/>
      <c r="P5" s="9"/>
      <c r="Q5" s="12"/>
      <c r="R5" s="12"/>
      <c r="S5" s="12"/>
      <c r="T5" s="12"/>
      <c r="U5" s="12"/>
      <c r="V5" s="6"/>
      <c r="W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250" ht="15.75" customHeight="1" x14ac:dyDescent="0.2">
      <c r="B6" s="14" t="s">
        <v>127</v>
      </c>
      <c r="C6" s="6"/>
      <c r="D6" s="6"/>
      <c r="E6" s="11" t="s">
        <v>5</v>
      </c>
      <c r="F6" s="5"/>
      <c r="G6" s="5"/>
      <c r="H6" s="5"/>
      <c r="I6" s="5"/>
      <c r="J6" s="5"/>
      <c r="K6" s="6"/>
      <c r="L6" s="6"/>
      <c r="M6" s="11" t="s">
        <v>182</v>
      </c>
      <c r="N6" s="11"/>
      <c r="O6" s="11"/>
      <c r="P6" s="9"/>
      <c r="Q6" s="12"/>
      <c r="R6" s="12"/>
      <c r="S6" s="12"/>
      <c r="T6" s="12"/>
      <c r="U6" s="12"/>
      <c r="V6" s="6"/>
      <c r="W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250" ht="14.1" customHeight="1" x14ac:dyDescent="0.2"/>
    <row r="8" spans="1:250" ht="14.25" customHeight="1" x14ac:dyDescent="0.2">
      <c r="A8" s="125" t="s">
        <v>6</v>
      </c>
      <c r="B8" s="125" t="s">
        <v>7</v>
      </c>
      <c r="C8" s="125" t="s">
        <v>8</v>
      </c>
      <c r="D8" s="125" t="s">
        <v>9</v>
      </c>
      <c r="E8" s="125" t="s">
        <v>10</v>
      </c>
      <c r="F8" s="126" t="s">
        <v>11</v>
      </c>
      <c r="G8" s="126"/>
      <c r="H8" s="126"/>
      <c r="I8" s="126"/>
      <c r="J8" s="126"/>
      <c r="K8" s="126"/>
      <c r="L8" s="125" t="s">
        <v>12</v>
      </c>
      <c r="M8" s="126" t="s">
        <v>13</v>
      </c>
      <c r="N8" s="126"/>
      <c r="O8" s="126"/>
      <c r="P8" s="125" t="s">
        <v>14</v>
      </c>
      <c r="Q8" s="125" t="s">
        <v>15</v>
      </c>
      <c r="R8" s="125" t="s">
        <v>16</v>
      </c>
      <c r="S8" s="125" t="s">
        <v>17</v>
      </c>
      <c r="T8" s="125" t="s">
        <v>18</v>
      </c>
      <c r="U8" s="126" t="s">
        <v>13</v>
      </c>
      <c r="V8" s="126"/>
      <c r="W8" s="126"/>
      <c r="X8" s="126"/>
      <c r="Y8" s="126"/>
      <c r="Z8" s="126"/>
      <c r="AA8" s="126"/>
      <c r="AB8" s="128" t="s">
        <v>19</v>
      </c>
      <c r="AC8" s="128"/>
      <c r="AD8" s="130" t="s">
        <v>20</v>
      </c>
      <c r="AE8" s="130"/>
      <c r="AF8" s="130"/>
      <c r="AG8" s="130"/>
      <c r="AH8" s="130"/>
      <c r="AI8" s="130"/>
      <c r="AJ8" s="131" t="s">
        <v>175</v>
      </c>
      <c r="AK8" s="124" t="s">
        <v>21</v>
      </c>
      <c r="AL8" s="124" t="s">
        <v>22</v>
      </c>
      <c r="AM8" s="124" t="s">
        <v>23</v>
      </c>
      <c r="AN8" s="124" t="s">
        <v>24</v>
      </c>
    </row>
    <row r="9" spans="1:250" ht="29.25" customHeight="1" x14ac:dyDescent="0.2">
      <c r="A9" s="125"/>
      <c r="B9" s="125"/>
      <c r="C9" s="125"/>
      <c r="D9" s="125"/>
      <c r="E9" s="125"/>
      <c r="F9" s="125" t="s">
        <v>25</v>
      </c>
      <c r="G9" s="125" t="s">
        <v>26</v>
      </c>
      <c r="H9" s="125" t="s">
        <v>27</v>
      </c>
      <c r="I9" s="125" t="s">
        <v>28</v>
      </c>
      <c r="J9" s="126" t="s">
        <v>29</v>
      </c>
      <c r="K9" s="126"/>
      <c r="L9" s="125"/>
      <c r="M9" s="125" t="s">
        <v>30</v>
      </c>
      <c r="N9" s="125" t="s">
        <v>31</v>
      </c>
      <c r="O9" s="125" t="s">
        <v>32</v>
      </c>
      <c r="P9" s="125"/>
      <c r="Q9" s="125"/>
      <c r="R9" s="125"/>
      <c r="S9" s="125"/>
      <c r="T9" s="125"/>
      <c r="U9" s="125" t="s">
        <v>33</v>
      </c>
      <c r="V9" s="125" t="s">
        <v>34</v>
      </c>
      <c r="W9" s="125" t="s">
        <v>35</v>
      </c>
      <c r="X9" s="125" t="s">
        <v>36</v>
      </c>
      <c r="Y9" s="125" t="s">
        <v>37</v>
      </c>
      <c r="Z9" s="125" t="s">
        <v>38</v>
      </c>
      <c r="AA9" s="125" t="s">
        <v>39</v>
      </c>
      <c r="AB9" s="128"/>
      <c r="AC9" s="128"/>
      <c r="AD9" s="130"/>
      <c r="AE9" s="130"/>
      <c r="AF9" s="130"/>
      <c r="AG9" s="130"/>
      <c r="AH9" s="130"/>
      <c r="AI9" s="130"/>
      <c r="AJ9" s="132"/>
      <c r="AK9" s="124"/>
      <c r="AL9" s="124"/>
      <c r="AM9" s="124"/>
      <c r="AN9" s="124"/>
    </row>
    <row r="10" spans="1:250" ht="12.7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40</v>
      </c>
      <c r="K10" s="125" t="s">
        <v>41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8"/>
      <c r="AC10" s="128"/>
      <c r="AD10" s="129" t="s">
        <v>42</v>
      </c>
      <c r="AE10" s="127" t="s">
        <v>43</v>
      </c>
      <c r="AF10" s="127" t="s">
        <v>44</v>
      </c>
      <c r="AG10" s="127" t="s">
        <v>45</v>
      </c>
      <c r="AH10" s="130" t="s">
        <v>46</v>
      </c>
      <c r="AI10" s="130"/>
      <c r="AJ10" s="132"/>
      <c r="AK10" s="124"/>
      <c r="AL10" s="124"/>
      <c r="AM10" s="124"/>
      <c r="AN10" s="124"/>
    </row>
    <row r="11" spans="1:250" ht="90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" t="s">
        <v>47</v>
      </c>
      <c r="AC11" s="34" t="s">
        <v>48</v>
      </c>
      <c r="AD11" s="129"/>
      <c r="AE11" s="127"/>
      <c r="AF11" s="127"/>
      <c r="AG11" s="127"/>
      <c r="AH11" s="35" t="s">
        <v>49</v>
      </c>
      <c r="AI11" s="35" t="s">
        <v>50</v>
      </c>
      <c r="AJ11" s="133"/>
      <c r="AK11" s="124"/>
      <c r="AL11" s="124"/>
      <c r="AM11" s="124"/>
      <c r="AN11" s="124"/>
    </row>
    <row r="12" spans="1:25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 t="s">
        <v>173</v>
      </c>
      <c r="AM12" s="26" t="s">
        <v>174</v>
      </c>
      <c r="AN12" s="26" t="s">
        <v>193</v>
      </c>
    </row>
    <row r="13" spans="1:250" s="52" customFormat="1" ht="15.75" customHeight="1" x14ac:dyDescent="0.2">
      <c r="A13" s="24">
        <v>1</v>
      </c>
      <c r="B13" s="53" t="s">
        <v>128</v>
      </c>
      <c r="C13" s="63">
        <v>7</v>
      </c>
      <c r="D13" s="24">
        <v>1974</v>
      </c>
      <c r="E13" s="26" t="s">
        <v>82</v>
      </c>
      <c r="F13" s="24">
        <v>2</v>
      </c>
      <c r="G13" s="24"/>
      <c r="H13" s="24">
        <v>2</v>
      </c>
      <c r="I13" s="24">
        <v>2</v>
      </c>
      <c r="J13" s="24">
        <v>12</v>
      </c>
      <c r="K13" s="24"/>
      <c r="L13" s="30">
        <f t="shared" ref="L13:L43" si="0">M13+N13+O13+Q13+P13</f>
        <v>541.04</v>
      </c>
      <c r="M13" s="30">
        <v>504.04</v>
      </c>
      <c r="N13" s="30">
        <v>37</v>
      </c>
      <c r="O13" s="30"/>
      <c r="P13" s="24"/>
      <c r="Q13" s="50"/>
      <c r="R13" s="24"/>
      <c r="S13" s="24"/>
      <c r="T13" s="50"/>
      <c r="U13" s="50">
        <v>327.7</v>
      </c>
      <c r="V13" s="24"/>
      <c r="W13" s="24"/>
      <c r="X13" s="24"/>
      <c r="Y13" s="24"/>
      <c r="Z13" s="24"/>
      <c r="AA13" s="24"/>
      <c r="AB13" s="24"/>
      <c r="AC13" s="24">
        <f>J13</f>
        <v>12</v>
      </c>
      <c r="AD13" s="51">
        <f t="shared" ref="AD13:AD43" si="1">M13+P13</f>
        <v>504.04</v>
      </c>
      <c r="AE13" s="27" t="s">
        <v>54</v>
      </c>
      <c r="AF13" s="69" t="s">
        <v>54</v>
      </c>
      <c r="AG13" s="27" t="str">
        <f>AE13</f>
        <v>+</v>
      </c>
      <c r="AH13" s="27" t="str">
        <f>AG13</f>
        <v>+</v>
      </c>
      <c r="AI13" s="27" t="s">
        <v>53</v>
      </c>
      <c r="AJ13" s="27" t="s">
        <v>61</v>
      </c>
      <c r="AK13" s="39">
        <v>28.02</v>
      </c>
      <c r="AL13" s="36">
        <f t="shared" ref="AL13" si="2">(M13+P13)*AK13</f>
        <v>14123.200800000001</v>
      </c>
      <c r="AM13" s="36">
        <f t="shared" ref="AM13:AM70" si="3">AL13*12</f>
        <v>169478.40960000001</v>
      </c>
      <c r="AN13" s="36">
        <f t="shared" ref="AN13" si="4">AL13*0.05</f>
        <v>706.16004000000009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s="52" customFormat="1" ht="15.75" customHeight="1" x14ac:dyDescent="0.2">
      <c r="A14" s="24">
        <f>A13+1</f>
        <v>2</v>
      </c>
      <c r="B14" s="53" t="s">
        <v>128</v>
      </c>
      <c r="C14" s="55" t="s">
        <v>129</v>
      </c>
      <c r="D14" s="24">
        <v>2002</v>
      </c>
      <c r="E14" s="26" t="s">
        <v>56</v>
      </c>
      <c r="F14" s="24">
        <v>6</v>
      </c>
      <c r="G14" s="24">
        <v>2</v>
      </c>
      <c r="H14" s="24">
        <v>2</v>
      </c>
      <c r="I14" s="24">
        <v>2</v>
      </c>
      <c r="J14" s="24">
        <v>36</v>
      </c>
      <c r="K14" s="24"/>
      <c r="L14" s="30">
        <f t="shared" si="0"/>
        <v>2364.6000000000004</v>
      </c>
      <c r="M14" s="30">
        <v>1964.9</v>
      </c>
      <c r="N14" s="30">
        <v>336.8</v>
      </c>
      <c r="O14" s="30">
        <v>62.9</v>
      </c>
      <c r="P14" s="24"/>
      <c r="Q14" s="50"/>
      <c r="R14" s="24"/>
      <c r="S14" s="24">
        <v>359.7</v>
      </c>
      <c r="T14" s="50">
        <v>2225</v>
      </c>
      <c r="U14" s="50">
        <v>547</v>
      </c>
      <c r="V14" s="24">
        <v>362.6</v>
      </c>
      <c r="W14" s="24">
        <v>201.2</v>
      </c>
      <c r="X14" s="24"/>
      <c r="Y14" s="24">
        <v>1114.2</v>
      </c>
      <c r="Z14" s="24"/>
      <c r="AA14" s="24"/>
      <c r="AB14" s="24">
        <f>J14</f>
        <v>36</v>
      </c>
      <c r="AC14" s="24"/>
      <c r="AD14" s="51">
        <f t="shared" si="1"/>
        <v>1964.9</v>
      </c>
      <c r="AE14" s="27" t="s">
        <v>54</v>
      </c>
      <c r="AF14" s="27" t="str">
        <f>AE14</f>
        <v>+</v>
      </c>
      <c r="AG14" s="27" t="str">
        <f>AF14</f>
        <v>+</v>
      </c>
      <c r="AH14" s="27" t="str">
        <f>AG14</f>
        <v>+</v>
      </c>
      <c r="AI14" s="27" t="s">
        <v>53</v>
      </c>
      <c r="AJ14" s="27" t="s">
        <v>61</v>
      </c>
      <c r="AK14" s="39">
        <v>29.12</v>
      </c>
      <c r="AL14" s="36">
        <f t="shared" ref="AL14:AL70" si="5">(M14+P14)*AK14</f>
        <v>57217.888000000006</v>
      </c>
      <c r="AM14" s="36">
        <f t="shared" si="3"/>
        <v>686614.65600000008</v>
      </c>
      <c r="AN14" s="36">
        <f t="shared" ref="AN14:AN70" si="6">AL14*0.05</f>
        <v>2860.8944000000006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s="52" customFormat="1" ht="15.75" customHeight="1" x14ac:dyDescent="0.2">
      <c r="A15" s="77">
        <f t="shared" ref="A15:A70" si="7">A14+1</f>
        <v>3</v>
      </c>
      <c r="B15" s="53" t="s">
        <v>128</v>
      </c>
      <c r="C15" s="55" t="s">
        <v>130</v>
      </c>
      <c r="D15" s="24">
        <v>1983</v>
      </c>
      <c r="E15" s="26" t="s">
        <v>82</v>
      </c>
      <c r="F15" s="24">
        <v>2</v>
      </c>
      <c r="G15" s="24"/>
      <c r="H15" s="24">
        <v>3</v>
      </c>
      <c r="I15" s="24">
        <v>3</v>
      </c>
      <c r="J15" s="24">
        <v>12</v>
      </c>
      <c r="K15" s="24"/>
      <c r="L15" s="30">
        <f t="shared" si="0"/>
        <v>816.9</v>
      </c>
      <c r="M15" s="30">
        <v>730.8</v>
      </c>
      <c r="N15" s="30">
        <v>86.1</v>
      </c>
      <c r="O15" s="30"/>
      <c r="P15" s="24"/>
      <c r="Q15" s="50"/>
      <c r="R15" s="24"/>
      <c r="S15" s="24"/>
      <c r="T15" s="50">
        <v>1580</v>
      </c>
      <c r="U15" s="50">
        <v>468</v>
      </c>
      <c r="V15" s="24"/>
      <c r="W15" s="24"/>
      <c r="X15" s="24"/>
      <c r="Y15" s="24">
        <v>1112</v>
      </c>
      <c r="Z15" s="24"/>
      <c r="AA15" s="24"/>
      <c r="AB15" s="24"/>
      <c r="AC15" s="24">
        <f>J15</f>
        <v>12</v>
      </c>
      <c r="AD15" s="51">
        <f t="shared" si="1"/>
        <v>730.8</v>
      </c>
      <c r="AE15" s="27" t="s">
        <v>54</v>
      </c>
      <c r="AF15" s="27" t="str">
        <f>AE15</f>
        <v>+</v>
      </c>
      <c r="AG15" s="27" t="str">
        <f>AF15</f>
        <v>+</v>
      </c>
      <c r="AH15" s="27" t="str">
        <f>AG15</f>
        <v>+</v>
      </c>
      <c r="AI15" s="27" t="s">
        <v>53</v>
      </c>
      <c r="AJ15" s="27" t="s">
        <v>61</v>
      </c>
      <c r="AK15" s="39">
        <v>28.02</v>
      </c>
      <c r="AL15" s="36">
        <f t="shared" si="5"/>
        <v>20477.016</v>
      </c>
      <c r="AM15" s="36">
        <f t="shared" si="3"/>
        <v>245724.19199999998</v>
      </c>
      <c r="AN15" s="36">
        <f t="shared" si="6"/>
        <v>1023.8508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s="52" customFormat="1" ht="21" customHeight="1" x14ac:dyDescent="0.2">
      <c r="A16" s="77">
        <f t="shared" si="7"/>
        <v>4</v>
      </c>
      <c r="B16" s="53" t="s">
        <v>131</v>
      </c>
      <c r="C16" s="55">
        <v>1</v>
      </c>
      <c r="D16" s="40" t="s">
        <v>172</v>
      </c>
      <c r="E16" s="26" t="s">
        <v>75</v>
      </c>
      <c r="F16" s="24">
        <v>4</v>
      </c>
      <c r="G16" s="24"/>
      <c r="H16" s="24">
        <v>6</v>
      </c>
      <c r="I16" s="24">
        <v>6</v>
      </c>
      <c r="J16" s="24">
        <v>68</v>
      </c>
      <c r="K16" s="24"/>
      <c r="L16" s="30">
        <f t="shared" si="0"/>
        <v>3970.1000000000004</v>
      </c>
      <c r="M16" s="30">
        <v>3635.3</v>
      </c>
      <c r="N16" s="30">
        <v>152.5</v>
      </c>
      <c r="O16" s="30">
        <v>182.3</v>
      </c>
      <c r="P16" s="24"/>
      <c r="Q16" s="50"/>
      <c r="R16" s="24"/>
      <c r="S16" s="24"/>
      <c r="T16" s="50">
        <v>3835</v>
      </c>
      <c r="U16" s="50">
        <v>1233.2</v>
      </c>
      <c r="V16" s="24"/>
      <c r="W16" s="24"/>
      <c r="X16" s="24"/>
      <c r="Y16" s="24">
        <v>2604.8000000000002</v>
      </c>
      <c r="Z16" s="24"/>
      <c r="AA16" s="24"/>
      <c r="AB16" s="24">
        <f>J16</f>
        <v>68</v>
      </c>
      <c r="AC16" s="24"/>
      <c r="AD16" s="51">
        <f t="shared" si="1"/>
        <v>3635.3</v>
      </c>
      <c r="AE16" s="27" t="s">
        <v>54</v>
      </c>
      <c r="AF16" s="27" t="s">
        <v>54</v>
      </c>
      <c r="AG16" s="27" t="s">
        <v>54</v>
      </c>
      <c r="AH16" s="27" t="s">
        <v>54</v>
      </c>
      <c r="AI16" s="27" t="s">
        <v>53</v>
      </c>
      <c r="AJ16" s="27" t="s">
        <v>61</v>
      </c>
      <c r="AK16" s="39">
        <v>25.18</v>
      </c>
      <c r="AL16" s="36">
        <f t="shared" si="5"/>
        <v>91536.854000000007</v>
      </c>
      <c r="AM16" s="36">
        <f t="shared" si="3"/>
        <v>1098442.2480000001</v>
      </c>
      <c r="AN16" s="36">
        <f t="shared" si="6"/>
        <v>4576.8427000000001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s="52" customFormat="1" ht="15.75" customHeight="1" x14ac:dyDescent="0.2">
      <c r="A17" s="77">
        <f t="shared" si="7"/>
        <v>5</v>
      </c>
      <c r="B17" s="53" t="s">
        <v>132</v>
      </c>
      <c r="C17" s="55">
        <v>2</v>
      </c>
      <c r="D17" s="24">
        <v>1974</v>
      </c>
      <c r="E17" s="26" t="s">
        <v>82</v>
      </c>
      <c r="F17" s="24">
        <v>2</v>
      </c>
      <c r="G17" s="24"/>
      <c r="H17" s="24">
        <v>5</v>
      </c>
      <c r="I17" s="24">
        <v>5</v>
      </c>
      <c r="J17" s="24">
        <v>28</v>
      </c>
      <c r="K17" s="24"/>
      <c r="L17" s="30">
        <f t="shared" si="0"/>
        <v>1347.3000000000002</v>
      </c>
      <c r="M17" s="30">
        <v>1251.9000000000001</v>
      </c>
      <c r="N17" s="30">
        <v>95.4</v>
      </c>
      <c r="O17" s="30"/>
      <c r="P17" s="24"/>
      <c r="Q17" s="50"/>
      <c r="R17" s="24"/>
      <c r="S17" s="24"/>
      <c r="T17" s="50"/>
      <c r="U17" s="50">
        <v>849.8</v>
      </c>
      <c r="V17" s="24"/>
      <c r="W17" s="24"/>
      <c r="X17" s="24"/>
      <c r="Y17" s="24"/>
      <c r="Z17" s="24"/>
      <c r="AA17" s="24"/>
      <c r="AB17" s="24"/>
      <c r="AC17" s="24">
        <f>J17</f>
        <v>28</v>
      </c>
      <c r="AD17" s="51">
        <f t="shared" si="1"/>
        <v>1251.9000000000001</v>
      </c>
      <c r="AE17" s="27" t="s">
        <v>54</v>
      </c>
      <c r="AF17" s="69" t="s">
        <v>54</v>
      </c>
      <c r="AG17" s="27" t="str">
        <f>AE17</f>
        <v>+</v>
      </c>
      <c r="AH17" s="27" t="str">
        <f t="shared" ref="AH17:AH23" si="8">AG17</f>
        <v>+</v>
      </c>
      <c r="AI17" s="27" t="s">
        <v>53</v>
      </c>
      <c r="AJ17" s="27" t="s">
        <v>61</v>
      </c>
      <c r="AK17" s="39">
        <v>28.02</v>
      </c>
      <c r="AL17" s="36">
        <f t="shared" si="5"/>
        <v>35078.238000000005</v>
      </c>
      <c r="AM17" s="36">
        <f t="shared" si="3"/>
        <v>420938.85600000003</v>
      </c>
      <c r="AN17" s="36">
        <f t="shared" si="6"/>
        <v>1753.9119000000003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s="52" customFormat="1" ht="15.75" customHeight="1" x14ac:dyDescent="0.2">
      <c r="A18" s="77">
        <f t="shared" si="7"/>
        <v>6</v>
      </c>
      <c r="B18" s="53" t="s">
        <v>132</v>
      </c>
      <c r="C18" s="55">
        <v>23</v>
      </c>
      <c r="D18" s="24">
        <v>1977</v>
      </c>
      <c r="E18" s="26" t="s">
        <v>82</v>
      </c>
      <c r="F18" s="24">
        <v>2</v>
      </c>
      <c r="G18" s="24"/>
      <c r="H18" s="24">
        <v>2</v>
      </c>
      <c r="I18" s="24">
        <v>2</v>
      </c>
      <c r="J18" s="24">
        <v>24</v>
      </c>
      <c r="K18" s="24"/>
      <c r="L18" s="30">
        <f t="shared" si="0"/>
        <v>1067.3</v>
      </c>
      <c r="M18" s="30">
        <v>956</v>
      </c>
      <c r="N18" s="30">
        <v>111.3</v>
      </c>
      <c r="O18" s="30"/>
      <c r="P18" s="24"/>
      <c r="Q18" s="50"/>
      <c r="R18" s="24"/>
      <c r="S18" s="24"/>
      <c r="T18" s="50">
        <v>2541</v>
      </c>
      <c r="U18" s="50">
        <v>648</v>
      </c>
      <c r="V18" s="24"/>
      <c r="W18" s="24"/>
      <c r="X18" s="24"/>
      <c r="Y18" s="24">
        <v>1893</v>
      </c>
      <c r="Z18" s="24"/>
      <c r="AA18" s="24"/>
      <c r="AB18" s="24"/>
      <c r="AC18" s="24">
        <f>J18</f>
        <v>24</v>
      </c>
      <c r="AD18" s="51">
        <f t="shared" si="1"/>
        <v>956</v>
      </c>
      <c r="AE18" s="27" t="s">
        <v>54</v>
      </c>
      <c r="AF18" s="69" t="s">
        <v>54</v>
      </c>
      <c r="AG18" s="27" t="str">
        <f>AE18</f>
        <v>+</v>
      </c>
      <c r="AH18" s="27" t="str">
        <f t="shared" si="8"/>
        <v>+</v>
      </c>
      <c r="AI18" s="27" t="s">
        <v>53</v>
      </c>
      <c r="AJ18" s="27" t="s">
        <v>61</v>
      </c>
      <c r="AK18" s="39">
        <v>28.02</v>
      </c>
      <c r="AL18" s="36">
        <f t="shared" si="5"/>
        <v>26787.119999999999</v>
      </c>
      <c r="AM18" s="36">
        <f t="shared" si="3"/>
        <v>321445.44</v>
      </c>
      <c r="AN18" s="36">
        <f t="shared" si="6"/>
        <v>1339.356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s="52" customFormat="1" ht="15.75" customHeight="1" x14ac:dyDescent="0.2">
      <c r="A19" s="77">
        <f t="shared" si="7"/>
        <v>7</v>
      </c>
      <c r="B19" s="53" t="s">
        <v>132</v>
      </c>
      <c r="C19" s="55">
        <v>24</v>
      </c>
      <c r="D19" s="24">
        <v>1976</v>
      </c>
      <c r="E19" s="26" t="s">
        <v>82</v>
      </c>
      <c r="F19" s="24">
        <v>2</v>
      </c>
      <c r="G19" s="24"/>
      <c r="H19" s="24">
        <v>2</v>
      </c>
      <c r="I19" s="24">
        <v>2</v>
      </c>
      <c r="J19" s="24">
        <v>12</v>
      </c>
      <c r="K19" s="24"/>
      <c r="L19" s="30">
        <f t="shared" si="0"/>
        <v>548.6</v>
      </c>
      <c r="M19" s="30">
        <v>504</v>
      </c>
      <c r="N19" s="30">
        <v>44.6</v>
      </c>
      <c r="O19" s="30"/>
      <c r="P19" s="24"/>
      <c r="Q19" s="50"/>
      <c r="R19" s="24"/>
      <c r="S19" s="24"/>
      <c r="T19" s="50"/>
      <c r="U19" s="50"/>
      <c r="V19" s="24"/>
      <c r="W19" s="24"/>
      <c r="X19" s="24"/>
      <c r="Y19" s="24"/>
      <c r="Z19" s="24"/>
      <c r="AA19" s="24"/>
      <c r="AB19" s="24"/>
      <c r="AC19" s="24"/>
      <c r="AD19" s="51">
        <f t="shared" si="1"/>
        <v>504</v>
      </c>
      <c r="AE19" s="27" t="s">
        <v>54</v>
      </c>
      <c r="AF19" s="69" t="s">
        <v>54</v>
      </c>
      <c r="AG19" s="27" t="str">
        <f>AE19</f>
        <v>+</v>
      </c>
      <c r="AH19" s="27" t="str">
        <f t="shared" si="8"/>
        <v>+</v>
      </c>
      <c r="AI19" s="27" t="s">
        <v>53</v>
      </c>
      <c r="AJ19" s="27" t="s">
        <v>61</v>
      </c>
      <c r="AK19" s="39">
        <v>28.02</v>
      </c>
      <c r="AL19" s="36">
        <f t="shared" si="5"/>
        <v>14122.08</v>
      </c>
      <c r="AM19" s="36">
        <f t="shared" si="3"/>
        <v>169464.95999999999</v>
      </c>
      <c r="AN19" s="36">
        <f t="shared" si="6"/>
        <v>706.10400000000004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s="52" customFormat="1" ht="15.75" customHeight="1" x14ac:dyDescent="0.2">
      <c r="A20" s="77">
        <f t="shared" si="7"/>
        <v>8</v>
      </c>
      <c r="B20" s="53" t="s">
        <v>132</v>
      </c>
      <c r="C20" s="55">
        <v>26</v>
      </c>
      <c r="D20" s="24">
        <v>1977</v>
      </c>
      <c r="E20" s="26" t="s">
        <v>82</v>
      </c>
      <c r="F20" s="24">
        <v>2</v>
      </c>
      <c r="G20" s="24"/>
      <c r="H20" s="24">
        <v>1</v>
      </c>
      <c r="I20" s="24">
        <v>1</v>
      </c>
      <c r="J20" s="24">
        <v>8</v>
      </c>
      <c r="K20" s="24"/>
      <c r="L20" s="30">
        <f t="shared" si="0"/>
        <v>525.1</v>
      </c>
      <c r="M20" s="30">
        <v>498.3</v>
      </c>
      <c r="N20" s="30">
        <v>26.8</v>
      </c>
      <c r="O20" s="30"/>
      <c r="P20" s="24"/>
      <c r="Q20" s="50"/>
      <c r="R20" s="24"/>
      <c r="S20" s="24"/>
      <c r="T20" s="24">
        <v>1890</v>
      </c>
      <c r="U20" s="24">
        <v>300</v>
      </c>
      <c r="V20" s="24"/>
      <c r="W20" s="24"/>
      <c r="X20" s="24"/>
      <c r="Y20" s="24">
        <v>1590</v>
      </c>
      <c r="Z20" s="24"/>
      <c r="AA20" s="24"/>
      <c r="AB20" s="24"/>
      <c r="AC20" s="24">
        <f>J20</f>
        <v>8</v>
      </c>
      <c r="AD20" s="51">
        <f t="shared" si="1"/>
        <v>498.3</v>
      </c>
      <c r="AE20" s="27" t="s">
        <v>54</v>
      </c>
      <c r="AF20" s="27" t="s">
        <v>53</v>
      </c>
      <c r="AG20" s="27" t="str">
        <f>AE20</f>
        <v>+</v>
      </c>
      <c r="AH20" s="27" t="str">
        <f t="shared" si="8"/>
        <v>+</v>
      </c>
      <c r="AI20" s="27" t="s">
        <v>53</v>
      </c>
      <c r="AJ20" s="27" t="s">
        <v>61</v>
      </c>
      <c r="AK20" s="39">
        <v>28.02</v>
      </c>
      <c r="AL20" s="36">
        <f t="shared" si="5"/>
        <v>13962.366</v>
      </c>
      <c r="AM20" s="36">
        <f t="shared" si="3"/>
        <v>167548.39199999999</v>
      </c>
      <c r="AN20" s="36">
        <f t="shared" si="6"/>
        <v>698.11830000000009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52" customFormat="1" ht="15.75" customHeight="1" x14ac:dyDescent="0.2">
      <c r="A21" s="77">
        <f t="shared" si="7"/>
        <v>9</v>
      </c>
      <c r="B21" s="53" t="s">
        <v>132</v>
      </c>
      <c r="C21" s="55">
        <v>28</v>
      </c>
      <c r="D21" s="24">
        <v>1976</v>
      </c>
      <c r="E21" s="26" t="s">
        <v>82</v>
      </c>
      <c r="F21" s="24">
        <v>2</v>
      </c>
      <c r="G21" s="24"/>
      <c r="H21" s="24">
        <v>2</v>
      </c>
      <c r="I21" s="24">
        <v>2</v>
      </c>
      <c r="J21" s="24">
        <v>12</v>
      </c>
      <c r="K21" s="24"/>
      <c r="L21" s="30">
        <f t="shared" si="0"/>
        <v>523.20000000000005</v>
      </c>
      <c r="M21" s="30">
        <v>483.8</v>
      </c>
      <c r="N21" s="30">
        <v>39.4</v>
      </c>
      <c r="O21" s="30"/>
      <c r="P21" s="24"/>
      <c r="Q21" s="50"/>
      <c r="R21" s="24"/>
      <c r="S21" s="24"/>
      <c r="T21" s="24">
        <v>1270</v>
      </c>
      <c r="U21" s="24">
        <v>306</v>
      </c>
      <c r="V21" s="24"/>
      <c r="W21" s="24"/>
      <c r="X21" s="24"/>
      <c r="Y21" s="24">
        <v>964</v>
      </c>
      <c r="Z21" s="24"/>
      <c r="AA21" s="24"/>
      <c r="AB21" s="24"/>
      <c r="AC21" s="24">
        <f t="shared" ref="AC21:AC32" si="9">J21</f>
        <v>12</v>
      </c>
      <c r="AD21" s="51">
        <f t="shared" si="1"/>
        <v>483.8</v>
      </c>
      <c r="AE21" s="27" t="s">
        <v>54</v>
      </c>
      <c r="AF21" s="27" t="str">
        <f t="shared" ref="AF21:AG23" si="10">AE21</f>
        <v>+</v>
      </c>
      <c r="AG21" s="27" t="str">
        <f t="shared" si="10"/>
        <v>+</v>
      </c>
      <c r="AH21" s="27" t="str">
        <f t="shared" si="8"/>
        <v>+</v>
      </c>
      <c r="AI21" s="27" t="s">
        <v>53</v>
      </c>
      <c r="AJ21" s="27" t="s">
        <v>61</v>
      </c>
      <c r="AK21" s="39">
        <v>28.02</v>
      </c>
      <c r="AL21" s="36">
        <f t="shared" si="5"/>
        <v>13556.076000000001</v>
      </c>
      <c r="AM21" s="36">
        <f t="shared" si="3"/>
        <v>162672.91200000001</v>
      </c>
      <c r="AN21" s="36">
        <f t="shared" si="6"/>
        <v>677.80380000000014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52" customFormat="1" ht="15.75" customHeight="1" x14ac:dyDescent="0.2">
      <c r="A22" s="77">
        <f t="shared" si="7"/>
        <v>10</v>
      </c>
      <c r="B22" s="53" t="s">
        <v>132</v>
      </c>
      <c r="C22" s="55">
        <v>30</v>
      </c>
      <c r="D22" s="24">
        <v>1975</v>
      </c>
      <c r="E22" s="26" t="s">
        <v>82</v>
      </c>
      <c r="F22" s="24">
        <v>2</v>
      </c>
      <c r="G22" s="24"/>
      <c r="H22" s="24">
        <v>2</v>
      </c>
      <c r="I22" s="24">
        <v>2</v>
      </c>
      <c r="J22" s="24">
        <v>12</v>
      </c>
      <c r="K22" s="24"/>
      <c r="L22" s="30">
        <f t="shared" si="0"/>
        <v>530.29999999999995</v>
      </c>
      <c r="M22" s="30">
        <v>488.5</v>
      </c>
      <c r="N22" s="30">
        <v>41.8</v>
      </c>
      <c r="O22" s="30"/>
      <c r="P22" s="24"/>
      <c r="Q22" s="50"/>
      <c r="R22" s="24"/>
      <c r="S22" s="24"/>
      <c r="T22" s="24">
        <v>1256</v>
      </c>
      <c r="U22" s="24">
        <v>308</v>
      </c>
      <c r="V22" s="24"/>
      <c r="W22" s="24"/>
      <c r="X22" s="24"/>
      <c r="Y22" s="24">
        <v>948</v>
      </c>
      <c r="Z22" s="24"/>
      <c r="AA22" s="24"/>
      <c r="AB22" s="24"/>
      <c r="AC22" s="24">
        <f t="shared" si="9"/>
        <v>12</v>
      </c>
      <c r="AD22" s="51">
        <f t="shared" si="1"/>
        <v>488.5</v>
      </c>
      <c r="AE22" s="27" t="s">
        <v>54</v>
      </c>
      <c r="AF22" s="27" t="str">
        <f t="shared" si="10"/>
        <v>+</v>
      </c>
      <c r="AG22" s="27" t="str">
        <f t="shared" si="10"/>
        <v>+</v>
      </c>
      <c r="AH22" s="27" t="str">
        <f t="shared" si="8"/>
        <v>+</v>
      </c>
      <c r="AI22" s="27" t="s">
        <v>53</v>
      </c>
      <c r="AJ22" s="27" t="s">
        <v>61</v>
      </c>
      <c r="AK22" s="39">
        <v>28.02</v>
      </c>
      <c r="AL22" s="36">
        <f t="shared" si="5"/>
        <v>13687.77</v>
      </c>
      <c r="AM22" s="36">
        <f t="shared" si="3"/>
        <v>164253.24</v>
      </c>
      <c r="AN22" s="36">
        <f t="shared" si="6"/>
        <v>684.38850000000002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s="52" customFormat="1" ht="15.75" customHeight="1" x14ac:dyDescent="0.2">
      <c r="A23" s="77">
        <f t="shared" si="7"/>
        <v>11</v>
      </c>
      <c r="B23" s="53" t="s">
        <v>132</v>
      </c>
      <c r="C23" s="55">
        <v>32</v>
      </c>
      <c r="D23" s="24">
        <v>1975</v>
      </c>
      <c r="E23" s="26" t="s">
        <v>82</v>
      </c>
      <c r="F23" s="24">
        <v>2</v>
      </c>
      <c r="G23" s="24"/>
      <c r="H23" s="24">
        <v>2</v>
      </c>
      <c r="I23" s="24">
        <v>2</v>
      </c>
      <c r="J23" s="24">
        <v>12</v>
      </c>
      <c r="K23" s="24"/>
      <c r="L23" s="30">
        <f t="shared" si="0"/>
        <v>532</v>
      </c>
      <c r="M23" s="30">
        <v>490.2</v>
      </c>
      <c r="N23" s="30">
        <v>41.8</v>
      </c>
      <c r="O23" s="30"/>
      <c r="P23" s="24"/>
      <c r="Q23" s="50"/>
      <c r="R23" s="24"/>
      <c r="S23" s="24"/>
      <c r="T23" s="24">
        <v>1256</v>
      </c>
      <c r="U23" s="24">
        <v>308</v>
      </c>
      <c r="V23" s="24"/>
      <c r="W23" s="24"/>
      <c r="X23" s="24"/>
      <c r="Y23" s="24">
        <v>948</v>
      </c>
      <c r="Z23" s="24"/>
      <c r="AA23" s="24"/>
      <c r="AB23" s="24"/>
      <c r="AC23" s="24">
        <f t="shared" si="9"/>
        <v>12</v>
      </c>
      <c r="AD23" s="51">
        <f t="shared" si="1"/>
        <v>490.2</v>
      </c>
      <c r="AE23" s="27" t="s">
        <v>54</v>
      </c>
      <c r="AF23" s="27" t="str">
        <f t="shared" si="10"/>
        <v>+</v>
      </c>
      <c r="AG23" s="27" t="str">
        <f t="shared" si="10"/>
        <v>+</v>
      </c>
      <c r="AH23" s="27" t="str">
        <f t="shared" si="8"/>
        <v>+</v>
      </c>
      <c r="AI23" s="27" t="s">
        <v>53</v>
      </c>
      <c r="AJ23" s="27" t="s">
        <v>61</v>
      </c>
      <c r="AK23" s="39">
        <v>28.02</v>
      </c>
      <c r="AL23" s="36">
        <f t="shared" si="5"/>
        <v>13735.403999999999</v>
      </c>
      <c r="AM23" s="36">
        <f t="shared" si="3"/>
        <v>164824.848</v>
      </c>
      <c r="AN23" s="36">
        <f t="shared" si="6"/>
        <v>686.77019999999993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s="52" customFormat="1" ht="15.75" customHeight="1" x14ac:dyDescent="0.2">
      <c r="A24" s="77">
        <f t="shared" si="7"/>
        <v>12</v>
      </c>
      <c r="B24" s="53" t="s">
        <v>132</v>
      </c>
      <c r="C24" s="55">
        <v>44</v>
      </c>
      <c r="D24" s="24">
        <v>1970</v>
      </c>
      <c r="E24" s="26" t="s">
        <v>82</v>
      </c>
      <c r="F24" s="24">
        <v>2</v>
      </c>
      <c r="G24" s="24"/>
      <c r="H24" s="24">
        <v>1</v>
      </c>
      <c r="I24" s="24">
        <v>1</v>
      </c>
      <c r="J24" s="24">
        <v>8</v>
      </c>
      <c r="K24" s="24"/>
      <c r="L24" s="30">
        <f t="shared" si="0"/>
        <v>360.4</v>
      </c>
      <c r="M24" s="30">
        <v>333.9</v>
      </c>
      <c r="N24" s="30">
        <v>26.5</v>
      </c>
      <c r="O24" s="30"/>
      <c r="P24" s="24"/>
      <c r="Q24" s="50"/>
      <c r="R24" s="24"/>
      <c r="S24" s="24"/>
      <c r="T24" s="24"/>
      <c r="U24" s="24">
        <v>214.2</v>
      </c>
      <c r="V24" s="24"/>
      <c r="W24" s="24"/>
      <c r="X24" s="24"/>
      <c r="Y24" s="24"/>
      <c r="Z24" s="24"/>
      <c r="AA24" s="24"/>
      <c r="AB24" s="24"/>
      <c r="AC24" s="24">
        <f t="shared" si="9"/>
        <v>8</v>
      </c>
      <c r="AD24" s="51">
        <f t="shared" si="1"/>
        <v>333.9</v>
      </c>
      <c r="AE24" s="27" t="s">
        <v>53</v>
      </c>
      <c r="AF24" s="27" t="s">
        <v>53</v>
      </c>
      <c r="AG24" s="27" t="s">
        <v>53</v>
      </c>
      <c r="AH24" s="27" t="s">
        <v>53</v>
      </c>
      <c r="AI24" s="27" t="s">
        <v>54</v>
      </c>
      <c r="AJ24" s="27" t="s">
        <v>61</v>
      </c>
      <c r="AK24" s="39">
        <v>28.02</v>
      </c>
      <c r="AL24" s="36">
        <f t="shared" si="5"/>
        <v>9355.8779999999988</v>
      </c>
      <c r="AM24" s="36">
        <f t="shared" si="3"/>
        <v>112270.53599999999</v>
      </c>
      <c r="AN24" s="36">
        <f t="shared" si="6"/>
        <v>467.79389999999995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s="52" customFormat="1" ht="15.75" customHeight="1" x14ac:dyDescent="0.2">
      <c r="A25" s="77">
        <f t="shared" si="7"/>
        <v>13</v>
      </c>
      <c r="B25" s="53" t="s">
        <v>132</v>
      </c>
      <c r="C25" s="55">
        <v>46</v>
      </c>
      <c r="D25" s="24">
        <v>1969</v>
      </c>
      <c r="E25" s="26" t="s">
        <v>82</v>
      </c>
      <c r="F25" s="24">
        <v>2</v>
      </c>
      <c r="G25" s="24"/>
      <c r="H25" s="24">
        <v>1</v>
      </c>
      <c r="I25" s="24">
        <v>1</v>
      </c>
      <c r="J25" s="24">
        <v>8</v>
      </c>
      <c r="K25" s="24"/>
      <c r="L25" s="30">
        <f t="shared" si="0"/>
        <v>353.09999999999997</v>
      </c>
      <c r="M25" s="30">
        <v>339.9</v>
      </c>
      <c r="N25" s="30">
        <v>13.2</v>
      </c>
      <c r="O25" s="30"/>
      <c r="P25" s="24"/>
      <c r="Q25" s="50"/>
      <c r="R25" s="24"/>
      <c r="S25" s="24"/>
      <c r="T25" s="24">
        <v>1192.7</v>
      </c>
      <c r="U25" s="24">
        <v>372.1</v>
      </c>
      <c r="V25" s="24"/>
      <c r="W25" s="24"/>
      <c r="X25" s="24"/>
      <c r="Y25" s="24"/>
      <c r="Z25" s="24"/>
      <c r="AA25" s="24"/>
      <c r="AB25" s="24"/>
      <c r="AC25" s="24">
        <f t="shared" si="9"/>
        <v>8</v>
      </c>
      <c r="AD25" s="51">
        <f t="shared" si="1"/>
        <v>339.9</v>
      </c>
      <c r="AE25" s="27" t="s">
        <v>53</v>
      </c>
      <c r="AF25" s="27" t="s">
        <v>53</v>
      </c>
      <c r="AG25" s="27" t="s">
        <v>53</v>
      </c>
      <c r="AH25" s="27" t="s">
        <v>53</v>
      </c>
      <c r="AI25" s="27" t="s">
        <v>54</v>
      </c>
      <c r="AJ25" s="27" t="s">
        <v>61</v>
      </c>
      <c r="AK25" s="39">
        <v>28.02</v>
      </c>
      <c r="AL25" s="36">
        <f t="shared" si="5"/>
        <v>9523.9979999999996</v>
      </c>
      <c r="AM25" s="36">
        <f t="shared" si="3"/>
        <v>114287.976</v>
      </c>
      <c r="AN25" s="36">
        <f t="shared" si="6"/>
        <v>476.19990000000001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s="52" customFormat="1" ht="15.75" customHeight="1" x14ac:dyDescent="0.2">
      <c r="A26" s="77">
        <f t="shared" si="7"/>
        <v>14</v>
      </c>
      <c r="B26" s="53" t="s">
        <v>132</v>
      </c>
      <c r="C26" s="55">
        <v>48</v>
      </c>
      <c r="D26" s="24">
        <v>1971</v>
      </c>
      <c r="E26" s="26" t="s">
        <v>82</v>
      </c>
      <c r="F26" s="24">
        <v>2</v>
      </c>
      <c r="G26" s="24"/>
      <c r="H26" s="24">
        <v>1</v>
      </c>
      <c r="I26" s="24">
        <v>1</v>
      </c>
      <c r="J26" s="24">
        <v>8</v>
      </c>
      <c r="K26" s="24"/>
      <c r="L26" s="30">
        <f t="shared" si="0"/>
        <v>344.2</v>
      </c>
      <c r="M26" s="30">
        <v>321.5</v>
      </c>
      <c r="N26" s="30">
        <v>22.7</v>
      </c>
      <c r="O26" s="30"/>
      <c r="P26" s="24"/>
      <c r="Q26" s="50"/>
      <c r="R26" s="24"/>
      <c r="S26" s="24"/>
      <c r="T26" s="50">
        <v>2053.3000000000002</v>
      </c>
      <c r="U26" s="50">
        <v>399.9</v>
      </c>
      <c r="V26" s="24"/>
      <c r="W26" s="24"/>
      <c r="X26" s="24"/>
      <c r="Y26" s="24"/>
      <c r="Z26" s="24"/>
      <c r="AA26" s="24"/>
      <c r="AB26" s="24"/>
      <c r="AC26" s="24">
        <f t="shared" si="9"/>
        <v>8</v>
      </c>
      <c r="AD26" s="51">
        <f t="shared" si="1"/>
        <v>321.5</v>
      </c>
      <c r="AE26" s="27" t="s">
        <v>53</v>
      </c>
      <c r="AF26" s="27" t="s">
        <v>53</v>
      </c>
      <c r="AG26" s="27" t="s">
        <v>53</v>
      </c>
      <c r="AH26" s="27" t="s">
        <v>53</v>
      </c>
      <c r="AI26" s="27" t="s">
        <v>54</v>
      </c>
      <c r="AJ26" s="27" t="s">
        <v>61</v>
      </c>
      <c r="AK26" s="39">
        <v>28.02</v>
      </c>
      <c r="AL26" s="36">
        <f t="shared" si="5"/>
        <v>9008.43</v>
      </c>
      <c r="AM26" s="36">
        <f t="shared" si="3"/>
        <v>108101.16</v>
      </c>
      <c r="AN26" s="36">
        <f t="shared" si="6"/>
        <v>450.42150000000004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s="52" customFormat="1" ht="15.75" customHeight="1" x14ac:dyDescent="0.2">
      <c r="A27" s="77">
        <f t="shared" si="7"/>
        <v>15</v>
      </c>
      <c r="B27" s="53" t="s">
        <v>132</v>
      </c>
      <c r="C27" s="55">
        <v>50</v>
      </c>
      <c r="D27" s="24">
        <v>1971</v>
      </c>
      <c r="E27" s="26" t="s">
        <v>82</v>
      </c>
      <c r="F27" s="24">
        <v>2</v>
      </c>
      <c r="G27" s="24"/>
      <c r="H27" s="24">
        <v>1</v>
      </c>
      <c r="I27" s="24">
        <v>1</v>
      </c>
      <c r="J27" s="24">
        <v>8</v>
      </c>
      <c r="K27" s="24"/>
      <c r="L27" s="30">
        <f t="shared" si="0"/>
        <v>348.5</v>
      </c>
      <c r="M27" s="30">
        <v>325.3</v>
      </c>
      <c r="N27" s="30">
        <v>23.2</v>
      </c>
      <c r="O27" s="30"/>
      <c r="P27" s="24"/>
      <c r="Q27" s="50"/>
      <c r="R27" s="24"/>
      <c r="S27" s="24"/>
      <c r="T27" s="24"/>
      <c r="U27" s="24">
        <v>403.1</v>
      </c>
      <c r="V27" s="24"/>
      <c r="W27" s="24"/>
      <c r="X27" s="24"/>
      <c r="Y27" s="24"/>
      <c r="Z27" s="24"/>
      <c r="AA27" s="24"/>
      <c r="AB27" s="24"/>
      <c r="AC27" s="24">
        <f t="shared" si="9"/>
        <v>8</v>
      </c>
      <c r="AD27" s="51">
        <f t="shared" si="1"/>
        <v>325.3</v>
      </c>
      <c r="AE27" s="27" t="s">
        <v>54</v>
      </c>
      <c r="AF27" s="27" t="s">
        <v>53</v>
      </c>
      <c r="AG27" s="27" t="s">
        <v>53</v>
      </c>
      <c r="AH27" s="27" t="s">
        <v>54</v>
      </c>
      <c r="AI27" s="27" t="s">
        <v>53</v>
      </c>
      <c r="AJ27" s="27" t="s">
        <v>61</v>
      </c>
      <c r="AK27" s="39">
        <v>28.02</v>
      </c>
      <c r="AL27" s="36">
        <f t="shared" si="5"/>
        <v>9114.9060000000009</v>
      </c>
      <c r="AM27" s="36">
        <f t="shared" si="3"/>
        <v>109378.872</v>
      </c>
      <c r="AN27" s="36">
        <f t="shared" si="6"/>
        <v>455.74530000000004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52" customFormat="1" ht="15.75" customHeight="1" x14ac:dyDescent="0.2">
      <c r="A28" s="77">
        <f t="shared" si="7"/>
        <v>16</v>
      </c>
      <c r="B28" s="53" t="s">
        <v>132</v>
      </c>
      <c r="C28" s="55">
        <v>52</v>
      </c>
      <c r="D28" s="24">
        <v>1970</v>
      </c>
      <c r="E28" s="26" t="s">
        <v>82</v>
      </c>
      <c r="F28" s="24">
        <v>2</v>
      </c>
      <c r="G28" s="24"/>
      <c r="H28" s="24">
        <v>1</v>
      </c>
      <c r="I28" s="24">
        <v>1</v>
      </c>
      <c r="J28" s="24">
        <v>8</v>
      </c>
      <c r="K28" s="24"/>
      <c r="L28" s="30">
        <f t="shared" si="0"/>
        <v>365.8</v>
      </c>
      <c r="M28" s="30">
        <v>342.6</v>
      </c>
      <c r="N28" s="30">
        <v>23.2</v>
      </c>
      <c r="O28" s="30"/>
      <c r="P28" s="24"/>
      <c r="Q28" s="50"/>
      <c r="R28" s="24"/>
      <c r="S28" s="24"/>
      <c r="T28" s="24"/>
      <c r="U28" s="24">
        <v>211.3</v>
      </c>
      <c r="V28" s="24"/>
      <c r="W28" s="24"/>
      <c r="X28" s="24"/>
      <c r="Y28" s="24"/>
      <c r="Z28" s="24"/>
      <c r="AA28" s="24"/>
      <c r="AB28" s="24"/>
      <c r="AC28" s="24">
        <f t="shared" si="9"/>
        <v>8</v>
      </c>
      <c r="AD28" s="51">
        <f t="shared" si="1"/>
        <v>342.6</v>
      </c>
      <c r="AE28" s="69" t="s">
        <v>54</v>
      </c>
      <c r="AF28" s="27" t="s">
        <v>53</v>
      </c>
      <c r="AG28" s="27" t="s">
        <v>53</v>
      </c>
      <c r="AH28" s="27" t="s">
        <v>53</v>
      </c>
      <c r="AI28" s="27" t="s">
        <v>54</v>
      </c>
      <c r="AJ28" s="27" t="s">
        <v>61</v>
      </c>
      <c r="AK28" s="39">
        <v>28.02</v>
      </c>
      <c r="AL28" s="36">
        <f t="shared" si="5"/>
        <v>9599.652</v>
      </c>
      <c r="AM28" s="36">
        <f t="shared" si="3"/>
        <v>115195.82399999999</v>
      </c>
      <c r="AN28" s="36">
        <f t="shared" si="6"/>
        <v>479.98260000000005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s="52" customFormat="1" ht="15.75" customHeight="1" x14ac:dyDescent="0.2">
      <c r="A29" s="77">
        <f t="shared" si="7"/>
        <v>17</v>
      </c>
      <c r="B29" s="53" t="s">
        <v>126</v>
      </c>
      <c r="C29" s="66">
        <v>52</v>
      </c>
      <c r="D29" s="24">
        <v>1968</v>
      </c>
      <c r="E29" s="26" t="s">
        <v>82</v>
      </c>
      <c r="F29" s="24">
        <v>2</v>
      </c>
      <c r="G29" s="24"/>
      <c r="H29" s="24">
        <v>1</v>
      </c>
      <c r="I29" s="24">
        <v>1</v>
      </c>
      <c r="J29" s="24">
        <v>8</v>
      </c>
      <c r="K29" s="24"/>
      <c r="L29" s="30">
        <f t="shared" si="0"/>
        <v>367.7</v>
      </c>
      <c r="M29" s="30">
        <v>340.7</v>
      </c>
      <c r="N29" s="30">
        <v>27</v>
      </c>
      <c r="O29" s="30"/>
      <c r="P29" s="24"/>
      <c r="Q29" s="50"/>
      <c r="R29" s="24"/>
      <c r="S29" s="24"/>
      <c r="T29" s="24">
        <v>1686</v>
      </c>
      <c r="U29" s="24">
        <v>216.63</v>
      </c>
      <c r="V29" s="24"/>
      <c r="W29" s="24"/>
      <c r="X29" s="24"/>
      <c r="Y29" s="24">
        <v>1469.37</v>
      </c>
      <c r="Z29" s="24"/>
      <c r="AA29" s="24"/>
      <c r="AB29" s="24"/>
      <c r="AC29" s="24">
        <f>J29</f>
        <v>8</v>
      </c>
      <c r="AD29" s="51">
        <f t="shared" si="1"/>
        <v>340.7</v>
      </c>
      <c r="AE29" s="69" t="s">
        <v>54</v>
      </c>
      <c r="AF29" s="27" t="s">
        <v>53</v>
      </c>
      <c r="AG29" s="69" t="s">
        <v>54</v>
      </c>
      <c r="AH29" s="27" t="s">
        <v>54</v>
      </c>
      <c r="AI29" s="27" t="s">
        <v>53</v>
      </c>
      <c r="AJ29" s="27" t="s">
        <v>61</v>
      </c>
      <c r="AK29" s="39">
        <v>28.02</v>
      </c>
      <c r="AL29" s="36">
        <f t="shared" si="5"/>
        <v>9546.4139999999989</v>
      </c>
      <c r="AM29" s="36">
        <f t="shared" si="3"/>
        <v>114556.96799999999</v>
      </c>
      <c r="AN29" s="36">
        <f t="shared" si="6"/>
        <v>477.32069999999999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s="52" customFormat="1" ht="15.75" customHeight="1" x14ac:dyDescent="0.2">
      <c r="A30" s="77">
        <f t="shared" si="7"/>
        <v>18</v>
      </c>
      <c r="B30" s="53" t="s">
        <v>126</v>
      </c>
      <c r="C30" s="55">
        <v>56</v>
      </c>
      <c r="D30" s="24">
        <v>1967</v>
      </c>
      <c r="E30" s="26" t="s">
        <v>82</v>
      </c>
      <c r="F30" s="24">
        <v>2</v>
      </c>
      <c r="G30" s="24"/>
      <c r="H30" s="24">
        <v>1</v>
      </c>
      <c r="I30" s="24">
        <v>1</v>
      </c>
      <c r="J30" s="24">
        <v>8</v>
      </c>
      <c r="K30" s="24"/>
      <c r="L30" s="30">
        <f t="shared" si="0"/>
        <v>368.3</v>
      </c>
      <c r="M30" s="30">
        <v>341.8</v>
      </c>
      <c r="N30" s="30">
        <v>26.5</v>
      </c>
      <c r="O30" s="30"/>
      <c r="P30" s="24"/>
      <c r="Q30" s="50"/>
      <c r="R30" s="24"/>
      <c r="S30" s="24"/>
      <c r="T30" s="24">
        <v>761</v>
      </c>
      <c r="U30" s="24">
        <v>214</v>
      </c>
      <c r="V30" s="24"/>
      <c r="W30" s="24"/>
      <c r="X30" s="24"/>
      <c r="Y30" s="24"/>
      <c r="Z30" s="24"/>
      <c r="AA30" s="24"/>
      <c r="AB30" s="24"/>
      <c r="AC30" s="24">
        <f t="shared" si="9"/>
        <v>8</v>
      </c>
      <c r="AD30" s="51">
        <f t="shared" si="1"/>
        <v>341.8</v>
      </c>
      <c r="AE30" s="27" t="s">
        <v>54</v>
      </c>
      <c r="AF30" s="27" t="s">
        <v>53</v>
      </c>
      <c r="AG30" s="27" t="s">
        <v>54</v>
      </c>
      <c r="AH30" s="27" t="s">
        <v>54</v>
      </c>
      <c r="AI30" s="27" t="s">
        <v>53</v>
      </c>
      <c r="AJ30" s="27" t="s">
        <v>61</v>
      </c>
      <c r="AK30" s="39">
        <v>28.02</v>
      </c>
      <c r="AL30" s="36">
        <f t="shared" si="5"/>
        <v>9577.2360000000008</v>
      </c>
      <c r="AM30" s="36">
        <f t="shared" si="3"/>
        <v>114926.83200000001</v>
      </c>
      <c r="AN30" s="36">
        <f t="shared" si="6"/>
        <v>478.86180000000007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s="52" customFormat="1" ht="15.75" customHeight="1" x14ac:dyDescent="0.2">
      <c r="A31" s="77">
        <f t="shared" si="7"/>
        <v>19</v>
      </c>
      <c r="B31" s="53" t="s">
        <v>126</v>
      </c>
      <c r="C31" s="55">
        <v>58</v>
      </c>
      <c r="D31" s="24">
        <v>1968</v>
      </c>
      <c r="E31" s="26" t="s">
        <v>82</v>
      </c>
      <c r="F31" s="24">
        <v>2</v>
      </c>
      <c r="G31" s="24"/>
      <c r="H31" s="24">
        <v>1</v>
      </c>
      <c r="I31" s="24">
        <v>1</v>
      </c>
      <c r="J31" s="24">
        <v>8</v>
      </c>
      <c r="K31" s="24"/>
      <c r="L31" s="30">
        <f t="shared" si="0"/>
        <v>366.1</v>
      </c>
      <c r="M31" s="30">
        <v>339.5</v>
      </c>
      <c r="N31" s="30">
        <v>26.6</v>
      </c>
      <c r="O31" s="30"/>
      <c r="P31" s="24"/>
      <c r="Q31" s="50"/>
      <c r="R31" s="24"/>
      <c r="S31" s="24"/>
      <c r="T31" s="24">
        <v>920</v>
      </c>
      <c r="U31" s="24">
        <v>212</v>
      </c>
      <c r="V31" s="24"/>
      <c r="W31" s="24"/>
      <c r="X31" s="24"/>
      <c r="Y31" s="24">
        <v>708</v>
      </c>
      <c r="Z31" s="24"/>
      <c r="AA31" s="24"/>
      <c r="AB31" s="24"/>
      <c r="AC31" s="24">
        <f t="shared" si="9"/>
        <v>8</v>
      </c>
      <c r="AD31" s="51">
        <f t="shared" si="1"/>
        <v>339.5</v>
      </c>
      <c r="AE31" s="27" t="s">
        <v>54</v>
      </c>
      <c r="AF31" s="27" t="s">
        <v>53</v>
      </c>
      <c r="AG31" s="27" t="s">
        <v>54</v>
      </c>
      <c r="AH31" s="27" t="s">
        <v>54</v>
      </c>
      <c r="AI31" s="27" t="s">
        <v>53</v>
      </c>
      <c r="AJ31" s="27" t="s">
        <v>61</v>
      </c>
      <c r="AK31" s="39">
        <v>28.02</v>
      </c>
      <c r="AL31" s="36">
        <f t="shared" si="5"/>
        <v>9512.7899999999991</v>
      </c>
      <c r="AM31" s="36">
        <f t="shared" si="3"/>
        <v>114153.47999999998</v>
      </c>
      <c r="AN31" s="36">
        <f t="shared" si="6"/>
        <v>475.6395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s="52" customFormat="1" ht="15.75" customHeight="1" x14ac:dyDescent="0.2">
      <c r="A32" s="77">
        <f t="shared" si="7"/>
        <v>20</v>
      </c>
      <c r="B32" s="53" t="s">
        <v>126</v>
      </c>
      <c r="C32" s="55">
        <v>60</v>
      </c>
      <c r="D32" s="24">
        <v>1968</v>
      </c>
      <c r="E32" s="26" t="s">
        <v>82</v>
      </c>
      <c r="F32" s="24">
        <v>2</v>
      </c>
      <c r="G32" s="24"/>
      <c r="H32" s="24">
        <v>1</v>
      </c>
      <c r="I32" s="24">
        <v>1</v>
      </c>
      <c r="J32" s="24">
        <v>8</v>
      </c>
      <c r="K32" s="24"/>
      <c r="L32" s="30">
        <f t="shared" si="0"/>
        <v>365.7</v>
      </c>
      <c r="M32" s="30">
        <v>341.4</v>
      </c>
      <c r="N32" s="30">
        <v>24.3</v>
      </c>
      <c r="O32" s="30"/>
      <c r="P32" s="24"/>
      <c r="Q32" s="50"/>
      <c r="R32" s="24"/>
      <c r="S32" s="24"/>
      <c r="T32" s="24">
        <v>751</v>
      </c>
      <c r="U32" s="24">
        <v>214</v>
      </c>
      <c r="V32" s="24"/>
      <c r="W32" s="24"/>
      <c r="X32" s="24"/>
      <c r="Y32" s="24">
        <v>537</v>
      </c>
      <c r="Z32" s="24"/>
      <c r="AA32" s="24"/>
      <c r="AB32" s="24"/>
      <c r="AC32" s="24">
        <f t="shared" si="9"/>
        <v>8</v>
      </c>
      <c r="AD32" s="51">
        <f t="shared" si="1"/>
        <v>341.4</v>
      </c>
      <c r="AE32" s="27" t="s">
        <v>54</v>
      </c>
      <c r="AF32" s="27" t="s">
        <v>53</v>
      </c>
      <c r="AG32" s="27" t="s">
        <v>54</v>
      </c>
      <c r="AH32" s="27" t="s">
        <v>54</v>
      </c>
      <c r="AI32" s="27" t="s">
        <v>53</v>
      </c>
      <c r="AJ32" s="27" t="s">
        <v>61</v>
      </c>
      <c r="AK32" s="39">
        <v>28.02</v>
      </c>
      <c r="AL32" s="36">
        <f t="shared" si="5"/>
        <v>9566.0279999999984</v>
      </c>
      <c r="AM32" s="36">
        <f t="shared" si="3"/>
        <v>114792.33599999998</v>
      </c>
      <c r="AN32" s="36">
        <f t="shared" si="6"/>
        <v>478.30139999999994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s="52" customFormat="1" ht="15.75" customHeight="1" x14ac:dyDescent="0.2">
      <c r="A33" s="77">
        <f t="shared" si="7"/>
        <v>21</v>
      </c>
      <c r="B33" s="53" t="s">
        <v>126</v>
      </c>
      <c r="C33" s="55" t="s">
        <v>133</v>
      </c>
      <c r="D33" s="24">
        <v>1989</v>
      </c>
      <c r="E33" s="26" t="s">
        <v>52</v>
      </c>
      <c r="F33" s="24">
        <v>2</v>
      </c>
      <c r="G33" s="24"/>
      <c r="H33" s="24">
        <v>3</v>
      </c>
      <c r="I33" s="24">
        <v>3</v>
      </c>
      <c r="J33" s="24">
        <v>12</v>
      </c>
      <c r="K33" s="24"/>
      <c r="L33" s="30">
        <f t="shared" si="0"/>
        <v>855.8</v>
      </c>
      <c r="M33" s="30">
        <v>687.9</v>
      </c>
      <c r="N33" s="30">
        <v>123.5</v>
      </c>
      <c r="O33" s="30">
        <v>44.4</v>
      </c>
      <c r="P33" s="24"/>
      <c r="Q33" s="50"/>
      <c r="R33" s="24"/>
      <c r="S33" s="24"/>
      <c r="T33" s="24">
        <v>1541</v>
      </c>
      <c r="U33" s="24">
        <v>534.9</v>
      </c>
      <c r="V33" s="24"/>
      <c r="W33" s="24"/>
      <c r="X33" s="24"/>
      <c r="Y33" s="24">
        <v>1006.1</v>
      </c>
      <c r="Z33" s="24"/>
      <c r="AA33" s="24"/>
      <c r="AB33" s="24">
        <f>J33</f>
        <v>12</v>
      </c>
      <c r="AC33" s="24"/>
      <c r="AD33" s="51">
        <f t="shared" si="1"/>
        <v>687.9</v>
      </c>
      <c r="AE33" s="27" t="s">
        <v>54</v>
      </c>
      <c r="AF33" s="69" t="s">
        <v>54</v>
      </c>
      <c r="AG33" s="27" t="s">
        <v>54</v>
      </c>
      <c r="AH33" s="27" t="s">
        <v>54</v>
      </c>
      <c r="AI33" s="27" t="s">
        <v>53</v>
      </c>
      <c r="AJ33" s="27" t="s">
        <v>61</v>
      </c>
      <c r="AK33" s="39">
        <v>28.02</v>
      </c>
      <c r="AL33" s="36">
        <f t="shared" si="5"/>
        <v>19274.957999999999</v>
      </c>
      <c r="AM33" s="36">
        <f t="shared" si="3"/>
        <v>231299.49599999998</v>
      </c>
      <c r="AN33" s="36">
        <f t="shared" si="6"/>
        <v>963.74789999999996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s="52" customFormat="1" ht="15.75" customHeight="1" x14ac:dyDescent="0.2">
      <c r="A34" s="77">
        <f t="shared" si="7"/>
        <v>22</v>
      </c>
      <c r="B34" s="53" t="s">
        <v>126</v>
      </c>
      <c r="C34" s="55">
        <v>62</v>
      </c>
      <c r="D34" s="24">
        <v>1970</v>
      </c>
      <c r="E34" s="26" t="s">
        <v>82</v>
      </c>
      <c r="F34" s="24">
        <v>2</v>
      </c>
      <c r="G34" s="24"/>
      <c r="H34" s="24">
        <v>1</v>
      </c>
      <c r="I34" s="24">
        <v>1</v>
      </c>
      <c r="J34" s="24">
        <v>8</v>
      </c>
      <c r="K34" s="24"/>
      <c r="L34" s="30">
        <f t="shared" si="0"/>
        <v>367.59999999999997</v>
      </c>
      <c r="M34" s="30">
        <v>344.7</v>
      </c>
      <c r="N34" s="30">
        <v>22.9</v>
      </c>
      <c r="O34" s="30"/>
      <c r="P34" s="24"/>
      <c r="Q34" s="50"/>
      <c r="R34" s="24"/>
      <c r="S34" s="24"/>
      <c r="T34" s="24">
        <v>990</v>
      </c>
      <c r="U34" s="24">
        <v>215</v>
      </c>
      <c r="V34" s="24"/>
      <c r="W34" s="24"/>
      <c r="X34" s="24"/>
      <c r="Y34" s="24">
        <v>775</v>
      </c>
      <c r="Z34" s="24"/>
      <c r="AA34" s="24"/>
      <c r="AB34" s="24"/>
      <c r="AC34" s="24">
        <f>J34</f>
        <v>8</v>
      </c>
      <c r="AD34" s="51">
        <f t="shared" si="1"/>
        <v>344.7</v>
      </c>
      <c r="AE34" s="27" t="s">
        <v>54</v>
      </c>
      <c r="AF34" s="27" t="s">
        <v>53</v>
      </c>
      <c r="AG34" s="69" t="s">
        <v>53</v>
      </c>
      <c r="AH34" s="27" t="s">
        <v>54</v>
      </c>
      <c r="AI34" s="27" t="s">
        <v>53</v>
      </c>
      <c r="AJ34" s="27" t="s">
        <v>61</v>
      </c>
      <c r="AK34" s="39">
        <v>28.02</v>
      </c>
      <c r="AL34" s="36">
        <f t="shared" si="5"/>
        <v>9658.4939999999988</v>
      </c>
      <c r="AM34" s="36">
        <f t="shared" si="3"/>
        <v>115901.92799999999</v>
      </c>
      <c r="AN34" s="36">
        <f t="shared" si="6"/>
        <v>482.92469999999997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s="52" customFormat="1" ht="15.75" customHeight="1" x14ac:dyDescent="0.2">
      <c r="A35" s="77">
        <f t="shared" si="7"/>
        <v>23</v>
      </c>
      <c r="B35" s="53" t="s">
        <v>126</v>
      </c>
      <c r="C35" s="55">
        <v>64</v>
      </c>
      <c r="D35" s="24">
        <v>1962</v>
      </c>
      <c r="E35" s="26" t="s">
        <v>82</v>
      </c>
      <c r="F35" s="24">
        <v>2</v>
      </c>
      <c r="G35" s="24"/>
      <c r="H35" s="24">
        <v>1</v>
      </c>
      <c r="I35" s="24">
        <v>1</v>
      </c>
      <c r="J35" s="24">
        <v>8</v>
      </c>
      <c r="K35" s="24"/>
      <c r="L35" s="30">
        <f t="shared" si="0"/>
        <v>356.8</v>
      </c>
      <c r="M35" s="30">
        <v>331.3</v>
      </c>
      <c r="N35" s="30">
        <v>25.5</v>
      </c>
      <c r="O35" s="30"/>
      <c r="P35" s="24"/>
      <c r="Q35" s="50"/>
      <c r="R35" s="24"/>
      <c r="S35" s="24"/>
      <c r="T35" s="24">
        <v>662</v>
      </c>
      <c r="U35" s="24">
        <v>210</v>
      </c>
      <c r="V35" s="24"/>
      <c r="W35" s="24"/>
      <c r="X35" s="24"/>
      <c r="Y35" s="24"/>
      <c r="Z35" s="24"/>
      <c r="AA35" s="24"/>
      <c r="AB35" s="24"/>
      <c r="AC35" s="24">
        <f>J35</f>
        <v>8</v>
      </c>
      <c r="AD35" s="51">
        <f t="shared" si="1"/>
        <v>331.3</v>
      </c>
      <c r="AE35" s="27" t="s">
        <v>54</v>
      </c>
      <c r="AF35" s="27" t="s">
        <v>53</v>
      </c>
      <c r="AG35" s="27" t="s">
        <v>54</v>
      </c>
      <c r="AH35" s="27" t="s">
        <v>54</v>
      </c>
      <c r="AI35" s="27" t="s">
        <v>53</v>
      </c>
      <c r="AJ35" s="27" t="s">
        <v>61</v>
      </c>
      <c r="AK35" s="39">
        <v>28.02</v>
      </c>
      <c r="AL35" s="36">
        <f t="shared" si="5"/>
        <v>9283.0259999999998</v>
      </c>
      <c r="AM35" s="36">
        <f t="shared" si="3"/>
        <v>111396.31200000001</v>
      </c>
      <c r="AN35" s="36">
        <f t="shared" si="6"/>
        <v>464.15129999999999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s="52" customFormat="1" ht="15.75" customHeight="1" x14ac:dyDescent="0.2">
      <c r="A36" s="77">
        <f t="shared" si="7"/>
        <v>24</v>
      </c>
      <c r="B36" s="53" t="s">
        <v>134</v>
      </c>
      <c r="C36" s="55">
        <v>15</v>
      </c>
      <c r="D36" s="24">
        <v>1985</v>
      </c>
      <c r="E36" s="26" t="s">
        <v>75</v>
      </c>
      <c r="F36" s="24">
        <v>2</v>
      </c>
      <c r="G36" s="24"/>
      <c r="H36" s="24">
        <v>1</v>
      </c>
      <c r="I36" s="24">
        <v>1</v>
      </c>
      <c r="J36" s="24">
        <v>8</v>
      </c>
      <c r="K36" s="24"/>
      <c r="L36" s="30">
        <f t="shared" si="0"/>
        <v>355.09999999999997</v>
      </c>
      <c r="M36" s="30">
        <v>319.89999999999998</v>
      </c>
      <c r="N36" s="30">
        <v>35.200000000000003</v>
      </c>
      <c r="O36" s="30"/>
      <c r="P36" s="24"/>
      <c r="Q36" s="50"/>
      <c r="R36" s="24"/>
      <c r="S36" s="24"/>
      <c r="T36" s="24">
        <v>1141</v>
      </c>
      <c r="U36" s="24">
        <v>228</v>
      </c>
      <c r="V36" s="24"/>
      <c r="W36" s="24"/>
      <c r="X36" s="24"/>
      <c r="Y36" s="24">
        <v>913</v>
      </c>
      <c r="Z36" s="24"/>
      <c r="AA36" s="24"/>
      <c r="AB36" s="24">
        <f>J36</f>
        <v>8</v>
      </c>
      <c r="AC36" s="24"/>
      <c r="AD36" s="51">
        <f t="shared" si="1"/>
        <v>319.89999999999998</v>
      </c>
      <c r="AE36" s="27" t="s">
        <v>54</v>
      </c>
      <c r="AF36" s="27" t="str">
        <f>AE36</f>
        <v>+</v>
      </c>
      <c r="AG36" s="27" t="str">
        <f>AF36</f>
        <v>+</v>
      </c>
      <c r="AH36" s="27" t="str">
        <f>AG36</f>
        <v>+</v>
      </c>
      <c r="AI36" s="27" t="s">
        <v>53</v>
      </c>
      <c r="AJ36" s="27" t="s">
        <v>61</v>
      </c>
      <c r="AK36" s="39">
        <v>28.02</v>
      </c>
      <c r="AL36" s="36">
        <f t="shared" si="5"/>
        <v>8963.598</v>
      </c>
      <c r="AM36" s="36">
        <f t="shared" si="3"/>
        <v>107563.17600000001</v>
      </c>
      <c r="AN36" s="36">
        <f t="shared" si="6"/>
        <v>448.17990000000003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52" customFormat="1" ht="15.75" customHeight="1" x14ac:dyDescent="0.2">
      <c r="A37" s="77">
        <f t="shared" si="7"/>
        <v>25</v>
      </c>
      <c r="B37" s="53" t="s">
        <v>134</v>
      </c>
      <c r="C37" s="55">
        <v>24</v>
      </c>
      <c r="D37" s="24">
        <v>1987</v>
      </c>
      <c r="E37" s="26" t="s">
        <v>135</v>
      </c>
      <c r="F37" s="24">
        <v>2</v>
      </c>
      <c r="G37" s="24"/>
      <c r="H37" s="24">
        <v>4</v>
      </c>
      <c r="I37" s="24">
        <v>4</v>
      </c>
      <c r="J37" s="24">
        <v>32</v>
      </c>
      <c r="K37" s="24"/>
      <c r="L37" s="30">
        <f t="shared" si="0"/>
        <v>1706.6</v>
      </c>
      <c r="M37" s="30">
        <v>1537.3</v>
      </c>
      <c r="N37" s="30">
        <v>169.3</v>
      </c>
      <c r="O37" s="30"/>
      <c r="P37" s="24"/>
      <c r="Q37" s="50"/>
      <c r="R37" s="24"/>
      <c r="S37" s="24"/>
      <c r="T37" s="24">
        <v>2577.9</v>
      </c>
      <c r="U37" s="24">
        <v>1064.9000000000001</v>
      </c>
      <c r="V37" s="24"/>
      <c r="W37" s="24">
        <v>37.4</v>
      </c>
      <c r="X37" s="24"/>
      <c r="Y37" s="24"/>
      <c r="Z37" s="24"/>
      <c r="AA37" s="24"/>
      <c r="AB37" s="24"/>
      <c r="AC37" s="24">
        <f>J37</f>
        <v>32</v>
      </c>
      <c r="AD37" s="51">
        <f t="shared" si="1"/>
        <v>1537.3</v>
      </c>
      <c r="AE37" s="27" t="s">
        <v>54</v>
      </c>
      <c r="AF37" s="27" t="str">
        <f t="shared" ref="AF37:AG45" si="11">AE37</f>
        <v>+</v>
      </c>
      <c r="AG37" s="27" t="str">
        <f t="shared" si="11"/>
        <v>+</v>
      </c>
      <c r="AH37" s="27" t="s">
        <v>53</v>
      </c>
      <c r="AI37" s="27" t="s">
        <v>53</v>
      </c>
      <c r="AJ37" s="69" t="s">
        <v>106</v>
      </c>
      <c r="AK37" s="39">
        <v>28.02</v>
      </c>
      <c r="AL37" s="36">
        <f t="shared" si="5"/>
        <v>43075.146000000001</v>
      </c>
      <c r="AM37" s="36">
        <f t="shared" si="3"/>
        <v>516901.75199999998</v>
      </c>
      <c r="AN37" s="36">
        <f t="shared" si="6"/>
        <v>2153.7573000000002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s="52" customFormat="1" ht="15.75" customHeight="1" x14ac:dyDescent="0.2">
      <c r="A38" s="77">
        <f t="shared" si="7"/>
        <v>26</v>
      </c>
      <c r="B38" s="53" t="s">
        <v>134</v>
      </c>
      <c r="C38" s="55">
        <v>35</v>
      </c>
      <c r="D38" s="24">
        <v>1989</v>
      </c>
      <c r="E38" s="26" t="s">
        <v>81</v>
      </c>
      <c r="F38" s="24">
        <v>2</v>
      </c>
      <c r="G38" s="24"/>
      <c r="H38" s="24">
        <v>3</v>
      </c>
      <c r="I38" s="24">
        <v>3</v>
      </c>
      <c r="J38" s="24">
        <v>18</v>
      </c>
      <c r="K38" s="24"/>
      <c r="L38" s="30">
        <f t="shared" si="0"/>
        <v>1074.8</v>
      </c>
      <c r="M38" s="30">
        <v>974.3</v>
      </c>
      <c r="N38" s="30">
        <v>100.5</v>
      </c>
      <c r="O38" s="30"/>
      <c r="P38" s="24"/>
      <c r="Q38" s="50"/>
      <c r="R38" s="24"/>
      <c r="S38" s="24"/>
      <c r="T38" s="24">
        <v>2450</v>
      </c>
      <c r="U38" s="24">
        <v>714</v>
      </c>
      <c r="V38" s="24"/>
      <c r="W38" s="24"/>
      <c r="X38" s="24"/>
      <c r="Y38" s="24">
        <v>1736</v>
      </c>
      <c r="Z38" s="24"/>
      <c r="AA38" s="24"/>
      <c r="AB38" s="24"/>
      <c r="AC38" s="24">
        <f t="shared" ref="AC38:AC44" si="12">J38</f>
        <v>18</v>
      </c>
      <c r="AD38" s="51">
        <f t="shared" si="1"/>
        <v>974.3</v>
      </c>
      <c r="AE38" s="27" t="s">
        <v>54</v>
      </c>
      <c r="AF38" s="27" t="str">
        <f t="shared" si="11"/>
        <v>+</v>
      </c>
      <c r="AG38" s="27" t="str">
        <f t="shared" si="11"/>
        <v>+</v>
      </c>
      <c r="AH38" s="27" t="str">
        <f t="shared" ref="AH38:AH46" si="13">AG38</f>
        <v>+</v>
      </c>
      <c r="AI38" s="27" t="s">
        <v>53</v>
      </c>
      <c r="AJ38" s="27" t="s">
        <v>61</v>
      </c>
      <c r="AK38" s="39">
        <v>28.02</v>
      </c>
      <c r="AL38" s="36">
        <f t="shared" si="5"/>
        <v>27299.885999999999</v>
      </c>
      <c r="AM38" s="36">
        <f t="shared" si="3"/>
        <v>327598.63199999998</v>
      </c>
      <c r="AN38" s="36">
        <f t="shared" si="6"/>
        <v>1364.9943000000001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s="52" customFormat="1" ht="15.75" customHeight="1" x14ac:dyDescent="0.2">
      <c r="A39" s="77">
        <f t="shared" si="7"/>
        <v>27</v>
      </c>
      <c r="B39" s="53" t="s">
        <v>134</v>
      </c>
      <c r="C39" s="55">
        <v>37</v>
      </c>
      <c r="D39" s="24">
        <v>1988</v>
      </c>
      <c r="E39" s="26" t="s">
        <v>81</v>
      </c>
      <c r="F39" s="24">
        <v>2</v>
      </c>
      <c r="G39" s="24"/>
      <c r="H39" s="24">
        <v>3</v>
      </c>
      <c r="I39" s="24">
        <v>3</v>
      </c>
      <c r="J39" s="24">
        <v>18</v>
      </c>
      <c r="K39" s="24"/>
      <c r="L39" s="30">
        <f t="shared" si="0"/>
        <v>1046.3</v>
      </c>
      <c r="M39" s="30">
        <v>945.8</v>
      </c>
      <c r="N39" s="30">
        <v>100.5</v>
      </c>
      <c r="O39" s="30"/>
      <c r="P39" s="24"/>
      <c r="Q39" s="50"/>
      <c r="R39" s="24"/>
      <c r="S39" s="24"/>
      <c r="T39" s="24">
        <v>2540</v>
      </c>
      <c r="U39" s="24">
        <v>714</v>
      </c>
      <c r="V39" s="24"/>
      <c r="W39" s="24"/>
      <c r="X39" s="24"/>
      <c r="Y39" s="24">
        <v>1736</v>
      </c>
      <c r="Z39" s="24"/>
      <c r="AA39" s="24"/>
      <c r="AB39" s="24"/>
      <c r="AC39" s="24">
        <f t="shared" si="12"/>
        <v>18</v>
      </c>
      <c r="AD39" s="51">
        <f t="shared" si="1"/>
        <v>945.8</v>
      </c>
      <c r="AE39" s="27" t="s">
        <v>54</v>
      </c>
      <c r="AF39" s="27" t="str">
        <f t="shared" si="11"/>
        <v>+</v>
      </c>
      <c r="AG39" s="27" t="str">
        <f t="shared" si="11"/>
        <v>+</v>
      </c>
      <c r="AH39" s="27" t="str">
        <f t="shared" si="13"/>
        <v>+</v>
      </c>
      <c r="AI39" s="27" t="s">
        <v>53</v>
      </c>
      <c r="AJ39" s="27" t="s">
        <v>61</v>
      </c>
      <c r="AK39" s="39">
        <v>28.02</v>
      </c>
      <c r="AL39" s="36">
        <f t="shared" si="5"/>
        <v>26501.315999999999</v>
      </c>
      <c r="AM39" s="36">
        <f t="shared" si="3"/>
        <v>318015.79200000002</v>
      </c>
      <c r="AN39" s="36">
        <f t="shared" si="6"/>
        <v>1325.0658000000001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s="52" customFormat="1" ht="15.75" customHeight="1" x14ac:dyDescent="0.2">
      <c r="A40" s="77">
        <f t="shared" si="7"/>
        <v>28</v>
      </c>
      <c r="B40" s="53" t="s">
        <v>134</v>
      </c>
      <c r="C40" s="55">
        <v>39</v>
      </c>
      <c r="D40" s="24">
        <v>1988</v>
      </c>
      <c r="E40" s="26" t="s">
        <v>81</v>
      </c>
      <c r="F40" s="24">
        <v>2</v>
      </c>
      <c r="G40" s="24"/>
      <c r="H40" s="24">
        <v>3</v>
      </c>
      <c r="I40" s="24">
        <v>3</v>
      </c>
      <c r="J40" s="24">
        <v>18</v>
      </c>
      <c r="K40" s="24"/>
      <c r="L40" s="30">
        <f t="shared" si="0"/>
        <v>1077.7</v>
      </c>
      <c r="M40" s="30">
        <v>977.2</v>
      </c>
      <c r="N40" s="30">
        <v>100.5</v>
      </c>
      <c r="O40" s="30"/>
      <c r="P40" s="24"/>
      <c r="Q40" s="50"/>
      <c r="R40" s="24"/>
      <c r="S40" s="24"/>
      <c r="T40" s="24">
        <v>2540</v>
      </c>
      <c r="U40" s="24">
        <v>714</v>
      </c>
      <c r="V40" s="24"/>
      <c r="W40" s="24"/>
      <c r="X40" s="24"/>
      <c r="Y40" s="24">
        <v>1736</v>
      </c>
      <c r="Z40" s="24"/>
      <c r="AA40" s="24"/>
      <c r="AB40" s="24"/>
      <c r="AC40" s="24">
        <f t="shared" si="12"/>
        <v>18</v>
      </c>
      <c r="AD40" s="51">
        <f t="shared" si="1"/>
        <v>977.2</v>
      </c>
      <c r="AE40" s="27" t="s">
        <v>54</v>
      </c>
      <c r="AF40" s="27" t="str">
        <f t="shared" si="11"/>
        <v>+</v>
      </c>
      <c r="AG40" s="27" t="str">
        <f t="shared" si="11"/>
        <v>+</v>
      </c>
      <c r="AH40" s="27" t="str">
        <f t="shared" si="13"/>
        <v>+</v>
      </c>
      <c r="AI40" s="27" t="s">
        <v>53</v>
      </c>
      <c r="AJ40" s="27" t="s">
        <v>61</v>
      </c>
      <c r="AK40" s="39">
        <v>28.02</v>
      </c>
      <c r="AL40" s="36">
        <f t="shared" si="5"/>
        <v>27381.144</v>
      </c>
      <c r="AM40" s="36">
        <f t="shared" si="3"/>
        <v>328573.728</v>
      </c>
      <c r="AN40" s="36">
        <f t="shared" si="6"/>
        <v>1369.0572000000002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s="52" customFormat="1" ht="15.75" customHeight="1" x14ac:dyDescent="0.2">
      <c r="A41" s="77">
        <f t="shared" si="7"/>
        <v>29</v>
      </c>
      <c r="B41" s="53" t="s">
        <v>134</v>
      </c>
      <c r="C41" s="55">
        <v>43</v>
      </c>
      <c r="D41" s="24">
        <v>1987</v>
      </c>
      <c r="E41" s="26" t="s">
        <v>135</v>
      </c>
      <c r="F41" s="24">
        <v>2</v>
      </c>
      <c r="G41" s="24"/>
      <c r="H41" s="24">
        <v>3</v>
      </c>
      <c r="I41" s="24">
        <v>3</v>
      </c>
      <c r="J41" s="24">
        <v>24</v>
      </c>
      <c r="K41" s="24"/>
      <c r="L41" s="30">
        <f t="shared" si="0"/>
        <v>1273.5999999999999</v>
      </c>
      <c r="M41" s="30">
        <v>1140.8</v>
      </c>
      <c r="N41" s="30">
        <v>132.80000000000001</v>
      </c>
      <c r="O41" s="30"/>
      <c r="P41" s="24"/>
      <c r="Q41" s="50"/>
      <c r="R41" s="24"/>
      <c r="S41" s="24"/>
      <c r="T41" s="24">
        <v>2760.6</v>
      </c>
      <c r="U41" s="24">
        <v>792.5</v>
      </c>
      <c r="V41" s="24"/>
      <c r="W41" s="24"/>
      <c r="X41" s="24">
        <v>120.3</v>
      </c>
      <c r="Y41" s="24">
        <v>1847.8</v>
      </c>
      <c r="Z41" s="24"/>
      <c r="AA41" s="24"/>
      <c r="AB41" s="24"/>
      <c r="AC41" s="24">
        <f t="shared" si="12"/>
        <v>24</v>
      </c>
      <c r="AD41" s="51">
        <f t="shared" si="1"/>
        <v>1140.8</v>
      </c>
      <c r="AE41" s="27" t="s">
        <v>54</v>
      </c>
      <c r="AF41" s="27" t="str">
        <f t="shared" si="11"/>
        <v>+</v>
      </c>
      <c r="AG41" s="27" t="str">
        <f t="shared" si="11"/>
        <v>+</v>
      </c>
      <c r="AH41" s="27" t="str">
        <f t="shared" si="13"/>
        <v>+</v>
      </c>
      <c r="AI41" s="27" t="s">
        <v>53</v>
      </c>
      <c r="AJ41" s="27" t="s">
        <v>61</v>
      </c>
      <c r="AK41" s="39">
        <v>28.02</v>
      </c>
      <c r="AL41" s="36">
        <f t="shared" si="5"/>
        <v>31965.215999999997</v>
      </c>
      <c r="AM41" s="36">
        <f t="shared" si="3"/>
        <v>383582.59199999995</v>
      </c>
      <c r="AN41" s="36">
        <f t="shared" si="6"/>
        <v>1598.2608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s="52" customFormat="1" ht="15.75" customHeight="1" x14ac:dyDescent="0.2">
      <c r="A42" s="77">
        <f t="shared" si="7"/>
        <v>30</v>
      </c>
      <c r="B42" s="53" t="s">
        <v>134</v>
      </c>
      <c r="C42" s="55">
        <v>45</v>
      </c>
      <c r="D42" s="24">
        <v>1988</v>
      </c>
      <c r="E42" s="26" t="s">
        <v>135</v>
      </c>
      <c r="F42" s="24">
        <v>2</v>
      </c>
      <c r="G42" s="24"/>
      <c r="H42" s="24">
        <v>2</v>
      </c>
      <c r="I42" s="24">
        <v>2</v>
      </c>
      <c r="J42" s="24">
        <v>16</v>
      </c>
      <c r="K42" s="24"/>
      <c r="L42" s="30">
        <f t="shared" si="0"/>
        <v>854.5</v>
      </c>
      <c r="M42" s="30">
        <v>770.9</v>
      </c>
      <c r="N42" s="30">
        <v>83.6</v>
      </c>
      <c r="O42" s="30"/>
      <c r="P42" s="24"/>
      <c r="Q42" s="50"/>
      <c r="R42" s="24"/>
      <c r="S42" s="24"/>
      <c r="T42" s="24">
        <v>1790.3</v>
      </c>
      <c r="U42" s="24">
        <v>533</v>
      </c>
      <c r="V42" s="24"/>
      <c r="W42" s="24"/>
      <c r="X42" s="24">
        <v>117</v>
      </c>
      <c r="Y42" s="24">
        <v>1140.3</v>
      </c>
      <c r="Z42" s="24"/>
      <c r="AA42" s="24"/>
      <c r="AB42" s="24"/>
      <c r="AC42" s="24">
        <f t="shared" si="12"/>
        <v>16</v>
      </c>
      <c r="AD42" s="51">
        <f t="shared" si="1"/>
        <v>770.9</v>
      </c>
      <c r="AE42" s="27" t="s">
        <v>54</v>
      </c>
      <c r="AF42" s="27" t="str">
        <f t="shared" si="11"/>
        <v>+</v>
      </c>
      <c r="AG42" s="27" t="str">
        <f t="shared" si="11"/>
        <v>+</v>
      </c>
      <c r="AH42" s="27" t="str">
        <f t="shared" si="13"/>
        <v>+</v>
      </c>
      <c r="AI42" s="27" t="s">
        <v>53</v>
      </c>
      <c r="AJ42" s="27" t="s">
        <v>61</v>
      </c>
      <c r="AK42" s="39">
        <v>28.02</v>
      </c>
      <c r="AL42" s="36">
        <f t="shared" si="5"/>
        <v>21600.617999999999</v>
      </c>
      <c r="AM42" s="36">
        <f t="shared" si="3"/>
        <v>259207.41599999997</v>
      </c>
      <c r="AN42" s="36">
        <f t="shared" si="6"/>
        <v>1080.0309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s="52" customFormat="1" ht="18" customHeight="1" x14ac:dyDescent="0.2">
      <c r="A43" s="77">
        <f t="shared" si="7"/>
        <v>31</v>
      </c>
      <c r="B43" s="53" t="s">
        <v>136</v>
      </c>
      <c r="C43" s="55">
        <v>2</v>
      </c>
      <c r="D43" s="24">
        <v>1980</v>
      </c>
      <c r="E43" s="26" t="s">
        <v>82</v>
      </c>
      <c r="F43" s="24">
        <v>2</v>
      </c>
      <c r="G43" s="24"/>
      <c r="H43" s="24">
        <v>3</v>
      </c>
      <c r="I43" s="24">
        <v>3</v>
      </c>
      <c r="J43" s="24">
        <v>12</v>
      </c>
      <c r="K43" s="24"/>
      <c r="L43" s="30">
        <f t="shared" si="0"/>
        <v>832.1</v>
      </c>
      <c r="M43" s="30">
        <v>727.2</v>
      </c>
      <c r="N43" s="30">
        <v>60</v>
      </c>
      <c r="O43" s="30">
        <v>44.9</v>
      </c>
      <c r="P43" s="24"/>
      <c r="Q43" s="50"/>
      <c r="R43" s="24"/>
      <c r="S43" s="24"/>
      <c r="T43" s="24"/>
      <c r="U43" s="24">
        <v>470.8</v>
      </c>
      <c r="V43" s="24"/>
      <c r="W43" s="24"/>
      <c r="X43" s="24"/>
      <c r="Y43" s="24"/>
      <c r="Z43" s="24"/>
      <c r="AA43" s="24"/>
      <c r="AB43" s="24"/>
      <c r="AC43" s="24">
        <f t="shared" si="12"/>
        <v>12</v>
      </c>
      <c r="AD43" s="51">
        <f t="shared" si="1"/>
        <v>727.2</v>
      </c>
      <c r="AE43" s="27" t="s">
        <v>54</v>
      </c>
      <c r="AF43" s="27" t="str">
        <f t="shared" si="11"/>
        <v>+</v>
      </c>
      <c r="AG43" s="27" t="str">
        <f t="shared" si="11"/>
        <v>+</v>
      </c>
      <c r="AH43" s="27" t="str">
        <f t="shared" si="13"/>
        <v>+</v>
      </c>
      <c r="AI43" s="27" t="s">
        <v>53</v>
      </c>
      <c r="AJ43" s="27" t="s">
        <v>61</v>
      </c>
      <c r="AK43" s="39">
        <v>28.02</v>
      </c>
      <c r="AL43" s="36">
        <f t="shared" si="5"/>
        <v>20376.144</v>
      </c>
      <c r="AM43" s="36">
        <f t="shared" si="3"/>
        <v>244513.728</v>
      </c>
      <c r="AN43" s="36">
        <f t="shared" si="6"/>
        <v>1018.8072000000001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s="52" customFormat="1" ht="15.75" customHeight="1" x14ac:dyDescent="0.2">
      <c r="A44" s="77">
        <f t="shared" si="7"/>
        <v>32</v>
      </c>
      <c r="B44" s="53" t="s">
        <v>136</v>
      </c>
      <c r="C44" s="55" t="s">
        <v>89</v>
      </c>
      <c r="D44" s="24">
        <v>1980</v>
      </c>
      <c r="E44" s="26" t="s">
        <v>82</v>
      </c>
      <c r="F44" s="24">
        <v>2</v>
      </c>
      <c r="G44" s="24"/>
      <c r="H44" s="24">
        <v>3</v>
      </c>
      <c r="I44" s="24">
        <v>3</v>
      </c>
      <c r="J44" s="24">
        <v>12</v>
      </c>
      <c r="K44" s="24"/>
      <c r="L44" s="30">
        <f t="shared" ref="L44:L70" si="14">M44+N44+O44+Q44+P44</f>
        <v>842.9</v>
      </c>
      <c r="M44" s="30">
        <v>730.9</v>
      </c>
      <c r="N44" s="30">
        <v>62.7</v>
      </c>
      <c r="O44" s="30">
        <v>49.3</v>
      </c>
      <c r="P44" s="24"/>
      <c r="Q44" s="50"/>
      <c r="R44" s="24"/>
      <c r="S44" s="24"/>
      <c r="T44" s="24"/>
      <c r="U44" s="24">
        <v>470.8</v>
      </c>
      <c r="V44" s="24"/>
      <c r="W44" s="24"/>
      <c r="X44" s="24"/>
      <c r="Y44" s="24"/>
      <c r="Z44" s="24"/>
      <c r="AA44" s="24"/>
      <c r="AB44" s="24"/>
      <c r="AC44" s="24">
        <f t="shared" si="12"/>
        <v>12</v>
      </c>
      <c r="AD44" s="51">
        <f t="shared" ref="AD44:AD70" si="15">M44+P44</f>
        <v>730.9</v>
      </c>
      <c r="AE44" s="27" t="s">
        <v>54</v>
      </c>
      <c r="AF44" s="27" t="str">
        <f t="shared" si="11"/>
        <v>+</v>
      </c>
      <c r="AG44" s="27" t="str">
        <f t="shared" si="11"/>
        <v>+</v>
      </c>
      <c r="AH44" s="27" t="str">
        <f t="shared" si="13"/>
        <v>+</v>
      </c>
      <c r="AI44" s="27" t="s">
        <v>53</v>
      </c>
      <c r="AJ44" s="27" t="s">
        <v>61</v>
      </c>
      <c r="AK44" s="39">
        <v>28.02</v>
      </c>
      <c r="AL44" s="36">
        <f t="shared" si="5"/>
        <v>20479.817999999999</v>
      </c>
      <c r="AM44" s="36">
        <f t="shared" si="3"/>
        <v>245757.81599999999</v>
      </c>
      <c r="AN44" s="36">
        <f t="shared" si="6"/>
        <v>1023.9909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s="52" customFormat="1" ht="15.75" customHeight="1" x14ac:dyDescent="0.2">
      <c r="A45" s="77">
        <f t="shared" si="7"/>
        <v>33</v>
      </c>
      <c r="B45" s="53" t="s">
        <v>136</v>
      </c>
      <c r="C45" s="55">
        <v>4</v>
      </c>
      <c r="D45" s="24">
        <v>2004</v>
      </c>
      <c r="E45" s="26" t="s">
        <v>56</v>
      </c>
      <c r="F45" s="24">
        <v>5</v>
      </c>
      <c r="G45" s="24"/>
      <c r="H45" s="24">
        <v>4</v>
      </c>
      <c r="I45" s="24">
        <v>4</v>
      </c>
      <c r="J45" s="24">
        <v>50</v>
      </c>
      <c r="K45" s="24"/>
      <c r="L45" s="30">
        <f t="shared" si="14"/>
        <v>4062.9200000000005</v>
      </c>
      <c r="M45" s="30">
        <v>3518.92</v>
      </c>
      <c r="N45" s="30">
        <v>331.4</v>
      </c>
      <c r="O45" s="30">
        <v>170.3</v>
      </c>
      <c r="P45" s="24"/>
      <c r="Q45" s="50">
        <v>42.3</v>
      </c>
      <c r="R45" s="24"/>
      <c r="S45" s="24">
        <v>820.3</v>
      </c>
      <c r="T45" s="24">
        <v>5194.7700000000004</v>
      </c>
      <c r="U45" s="24">
        <v>1186.77</v>
      </c>
      <c r="V45" s="24">
        <v>1089.3499999999999</v>
      </c>
      <c r="W45" s="24">
        <v>185</v>
      </c>
      <c r="X45" s="24">
        <v>170</v>
      </c>
      <c r="Y45" s="24">
        <v>2562.88</v>
      </c>
      <c r="Z45" s="24"/>
      <c r="AA45" s="24"/>
      <c r="AB45" s="24">
        <f>J45</f>
        <v>50</v>
      </c>
      <c r="AC45" s="24"/>
      <c r="AD45" s="51">
        <f t="shared" si="15"/>
        <v>3518.92</v>
      </c>
      <c r="AE45" s="27" t="s">
        <v>54</v>
      </c>
      <c r="AF45" s="27" t="str">
        <f t="shared" si="11"/>
        <v>+</v>
      </c>
      <c r="AG45" s="27" t="str">
        <f t="shared" si="11"/>
        <v>+</v>
      </c>
      <c r="AH45" s="27" t="str">
        <f t="shared" si="13"/>
        <v>+</v>
      </c>
      <c r="AI45" s="27" t="s">
        <v>53</v>
      </c>
      <c r="AJ45" s="27" t="s">
        <v>61</v>
      </c>
      <c r="AK45" s="24">
        <v>25.18</v>
      </c>
      <c r="AL45" s="36">
        <f t="shared" si="5"/>
        <v>88606.405599999998</v>
      </c>
      <c r="AM45" s="36">
        <f t="shared" si="3"/>
        <v>1063276.8672</v>
      </c>
      <c r="AN45" s="36">
        <f t="shared" si="6"/>
        <v>4430.3202799999999</v>
      </c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s="52" customFormat="1" ht="15.75" customHeight="1" x14ac:dyDescent="0.2">
      <c r="A46" s="77">
        <f t="shared" si="7"/>
        <v>34</v>
      </c>
      <c r="B46" s="53" t="s">
        <v>136</v>
      </c>
      <c r="C46" s="55">
        <v>8</v>
      </c>
      <c r="D46" s="24">
        <v>1990</v>
      </c>
      <c r="E46" s="26" t="s">
        <v>79</v>
      </c>
      <c r="F46" s="24">
        <v>2</v>
      </c>
      <c r="G46" s="24"/>
      <c r="H46" s="24">
        <v>2</v>
      </c>
      <c r="I46" s="24">
        <v>2</v>
      </c>
      <c r="J46" s="24">
        <v>20</v>
      </c>
      <c r="K46" s="24"/>
      <c r="L46" s="30">
        <f t="shared" si="14"/>
        <v>949.9</v>
      </c>
      <c r="M46" s="30">
        <v>782.3</v>
      </c>
      <c r="N46" s="30">
        <v>167.6</v>
      </c>
      <c r="O46" s="30"/>
      <c r="P46" s="24"/>
      <c r="Q46" s="50"/>
      <c r="R46" s="24"/>
      <c r="S46" s="24"/>
      <c r="T46" s="24">
        <v>1454</v>
      </c>
      <c r="U46" s="24">
        <v>544.4</v>
      </c>
      <c r="V46" s="24">
        <v>135</v>
      </c>
      <c r="W46" s="24"/>
      <c r="X46" s="24">
        <v>97.5</v>
      </c>
      <c r="Y46" s="24">
        <v>671.1</v>
      </c>
      <c r="Z46" s="24"/>
      <c r="AA46" s="24"/>
      <c r="AB46" s="24"/>
      <c r="AC46" s="24">
        <f>J46</f>
        <v>20</v>
      </c>
      <c r="AD46" s="51">
        <f t="shared" si="15"/>
        <v>782.3</v>
      </c>
      <c r="AE46" s="27" t="s">
        <v>54</v>
      </c>
      <c r="AF46" s="27" t="s">
        <v>54</v>
      </c>
      <c r="AG46" s="27" t="str">
        <f t="shared" ref="AG46:AG65" si="16">AF46</f>
        <v>+</v>
      </c>
      <c r="AH46" s="69" t="str">
        <f t="shared" si="13"/>
        <v>+</v>
      </c>
      <c r="AI46" s="27" t="s">
        <v>53</v>
      </c>
      <c r="AJ46" s="27" t="s">
        <v>61</v>
      </c>
      <c r="AK46" s="39">
        <v>28.02</v>
      </c>
      <c r="AL46" s="36">
        <f t="shared" si="5"/>
        <v>21920.045999999998</v>
      </c>
      <c r="AM46" s="36">
        <f t="shared" si="3"/>
        <v>263040.55199999997</v>
      </c>
      <c r="AN46" s="36">
        <f t="shared" si="6"/>
        <v>1096.0022999999999</v>
      </c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s="52" customFormat="1" ht="15.75" customHeight="1" x14ac:dyDescent="0.2">
      <c r="A47" s="77">
        <f t="shared" si="7"/>
        <v>35</v>
      </c>
      <c r="B47" s="53" t="s">
        <v>136</v>
      </c>
      <c r="C47" s="55">
        <v>11</v>
      </c>
      <c r="D47" s="24">
        <v>1976</v>
      </c>
      <c r="E47" s="26" t="s">
        <v>82</v>
      </c>
      <c r="F47" s="24">
        <v>2</v>
      </c>
      <c r="G47" s="24"/>
      <c r="H47" s="24">
        <v>2</v>
      </c>
      <c r="I47" s="24">
        <v>2</v>
      </c>
      <c r="J47" s="24">
        <v>12</v>
      </c>
      <c r="K47" s="24"/>
      <c r="L47" s="30">
        <f t="shared" si="14"/>
        <v>528</v>
      </c>
      <c r="M47" s="30">
        <v>488.5</v>
      </c>
      <c r="N47" s="30">
        <v>39.5</v>
      </c>
      <c r="O47" s="30"/>
      <c r="P47" s="24"/>
      <c r="Q47" s="50"/>
      <c r="R47" s="24"/>
      <c r="S47" s="24"/>
      <c r="T47" s="24"/>
      <c r="U47" s="24">
        <v>298.8</v>
      </c>
      <c r="V47" s="24"/>
      <c r="W47" s="24"/>
      <c r="X47" s="24"/>
      <c r="Y47" s="24"/>
      <c r="Z47" s="24"/>
      <c r="AA47" s="24"/>
      <c r="AB47" s="24"/>
      <c r="AC47" s="24">
        <f>J47</f>
        <v>12</v>
      </c>
      <c r="AD47" s="51">
        <f t="shared" si="15"/>
        <v>488.5</v>
      </c>
      <c r="AE47" s="27" t="s">
        <v>54</v>
      </c>
      <c r="AF47" s="27" t="str">
        <f t="shared" ref="AF47:AF65" si="17">AE47</f>
        <v>+</v>
      </c>
      <c r="AG47" s="27" t="str">
        <f t="shared" si="16"/>
        <v>+</v>
      </c>
      <c r="AH47" s="27" t="str">
        <f t="shared" ref="AH47:AH65" si="18">AG47</f>
        <v>+</v>
      </c>
      <c r="AI47" s="27" t="s">
        <v>53</v>
      </c>
      <c r="AJ47" s="27" t="s">
        <v>61</v>
      </c>
      <c r="AK47" s="39">
        <v>28.02</v>
      </c>
      <c r="AL47" s="36">
        <f t="shared" si="5"/>
        <v>13687.77</v>
      </c>
      <c r="AM47" s="36">
        <f t="shared" si="3"/>
        <v>164253.24</v>
      </c>
      <c r="AN47" s="36">
        <f t="shared" si="6"/>
        <v>684.38850000000002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s="52" customFormat="1" ht="15.75" customHeight="1" x14ac:dyDescent="0.2">
      <c r="A48" s="77">
        <f t="shared" si="7"/>
        <v>36</v>
      </c>
      <c r="B48" s="53" t="s">
        <v>136</v>
      </c>
      <c r="C48" s="65" t="s">
        <v>137</v>
      </c>
      <c r="D48" s="24">
        <v>1987</v>
      </c>
      <c r="E48" s="26" t="s">
        <v>52</v>
      </c>
      <c r="F48" s="24">
        <v>3</v>
      </c>
      <c r="G48" s="24"/>
      <c r="H48" s="24">
        <v>3</v>
      </c>
      <c r="I48" s="24">
        <v>3</v>
      </c>
      <c r="J48" s="24">
        <v>27</v>
      </c>
      <c r="K48" s="24"/>
      <c r="L48" s="30">
        <f t="shared" si="14"/>
        <v>1467.2</v>
      </c>
      <c r="M48" s="30">
        <v>1294.4000000000001</v>
      </c>
      <c r="N48" s="30">
        <v>118.8</v>
      </c>
      <c r="O48" s="30">
        <v>54</v>
      </c>
      <c r="P48" s="24"/>
      <c r="Q48" s="50"/>
      <c r="R48" s="24"/>
      <c r="S48" s="24"/>
      <c r="T48" s="24">
        <v>3109</v>
      </c>
      <c r="U48" s="24">
        <v>624.29999999999995</v>
      </c>
      <c r="V48" s="24"/>
      <c r="W48" s="24"/>
      <c r="X48" s="24"/>
      <c r="Y48" s="24">
        <v>2484.6999999999998</v>
      </c>
      <c r="Z48" s="24"/>
      <c r="AA48" s="24"/>
      <c r="AB48" s="24">
        <f>J48</f>
        <v>27</v>
      </c>
      <c r="AC48" s="24"/>
      <c r="AD48" s="51">
        <f t="shared" si="15"/>
        <v>1294.4000000000001</v>
      </c>
      <c r="AE48" s="27" t="s">
        <v>54</v>
      </c>
      <c r="AF48" s="27" t="str">
        <f t="shared" si="17"/>
        <v>+</v>
      </c>
      <c r="AG48" s="27" t="str">
        <f t="shared" si="16"/>
        <v>+</v>
      </c>
      <c r="AH48" s="27" t="str">
        <f t="shared" si="18"/>
        <v>+</v>
      </c>
      <c r="AI48" s="27" t="s">
        <v>53</v>
      </c>
      <c r="AJ48" s="27" t="s">
        <v>61</v>
      </c>
      <c r="AK48" s="24">
        <v>25.18</v>
      </c>
      <c r="AL48" s="36">
        <f t="shared" si="5"/>
        <v>32592.992000000002</v>
      </c>
      <c r="AM48" s="36">
        <f t="shared" si="3"/>
        <v>391115.90400000004</v>
      </c>
      <c r="AN48" s="36">
        <f t="shared" si="6"/>
        <v>1629.6496000000002</v>
      </c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s="52" customFormat="1" ht="15.75" customHeight="1" x14ac:dyDescent="0.2">
      <c r="A49" s="77">
        <f t="shared" si="7"/>
        <v>37</v>
      </c>
      <c r="B49" s="53" t="s">
        <v>136</v>
      </c>
      <c r="C49" s="55">
        <v>13</v>
      </c>
      <c r="D49" s="24">
        <v>1976</v>
      </c>
      <c r="E49" s="26" t="s">
        <v>82</v>
      </c>
      <c r="F49" s="24">
        <v>2</v>
      </c>
      <c r="G49" s="24"/>
      <c r="H49" s="24">
        <v>2</v>
      </c>
      <c r="I49" s="24">
        <v>2</v>
      </c>
      <c r="J49" s="24">
        <v>12</v>
      </c>
      <c r="K49" s="24"/>
      <c r="L49" s="30">
        <f t="shared" si="14"/>
        <v>527.4</v>
      </c>
      <c r="M49" s="30">
        <v>486.6</v>
      </c>
      <c r="N49" s="30">
        <v>40.799999999999997</v>
      </c>
      <c r="O49" s="30"/>
      <c r="P49" s="24"/>
      <c r="Q49" s="50"/>
      <c r="R49" s="24"/>
      <c r="S49" s="24"/>
      <c r="T49" s="24"/>
      <c r="U49" s="24">
        <v>298.8</v>
      </c>
      <c r="V49" s="24"/>
      <c r="W49" s="24"/>
      <c r="X49" s="24"/>
      <c r="Y49" s="24"/>
      <c r="Z49" s="24"/>
      <c r="AA49" s="24"/>
      <c r="AB49" s="24"/>
      <c r="AC49" s="24">
        <f>J49</f>
        <v>12</v>
      </c>
      <c r="AD49" s="51">
        <f t="shared" si="15"/>
        <v>486.6</v>
      </c>
      <c r="AE49" s="27" t="s">
        <v>54</v>
      </c>
      <c r="AF49" s="27" t="str">
        <f t="shared" si="17"/>
        <v>+</v>
      </c>
      <c r="AG49" s="27" t="str">
        <f t="shared" si="16"/>
        <v>+</v>
      </c>
      <c r="AH49" s="27" t="str">
        <f t="shared" si="18"/>
        <v>+</v>
      </c>
      <c r="AI49" s="27" t="s">
        <v>53</v>
      </c>
      <c r="AJ49" s="27" t="s">
        <v>61</v>
      </c>
      <c r="AK49" s="39">
        <v>28.02</v>
      </c>
      <c r="AL49" s="36">
        <f t="shared" si="5"/>
        <v>13634.532000000001</v>
      </c>
      <c r="AM49" s="36">
        <f t="shared" si="3"/>
        <v>163614.38400000002</v>
      </c>
      <c r="AN49" s="36">
        <f t="shared" si="6"/>
        <v>681.72660000000008</v>
      </c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s="52" customFormat="1" ht="15.75" customHeight="1" x14ac:dyDescent="0.2">
      <c r="A50" s="77">
        <f t="shared" si="7"/>
        <v>38</v>
      </c>
      <c r="B50" s="53" t="s">
        <v>136</v>
      </c>
      <c r="C50" s="55">
        <v>14</v>
      </c>
      <c r="D50" s="24">
        <v>1980</v>
      </c>
      <c r="E50" s="26" t="s">
        <v>82</v>
      </c>
      <c r="F50" s="24">
        <v>2</v>
      </c>
      <c r="G50" s="24"/>
      <c r="H50" s="24">
        <v>3</v>
      </c>
      <c r="I50" s="24">
        <v>3</v>
      </c>
      <c r="J50" s="24">
        <v>12</v>
      </c>
      <c r="K50" s="24"/>
      <c r="L50" s="30">
        <f t="shared" si="14"/>
        <v>829.43</v>
      </c>
      <c r="M50" s="30">
        <v>723.93</v>
      </c>
      <c r="N50" s="30">
        <v>60.2</v>
      </c>
      <c r="O50" s="30">
        <v>45.3</v>
      </c>
      <c r="P50" s="24"/>
      <c r="Q50" s="50"/>
      <c r="R50" s="24"/>
      <c r="S50" s="24"/>
      <c r="T50" s="24"/>
      <c r="U50" s="24">
        <v>483.5</v>
      </c>
      <c r="V50" s="24"/>
      <c r="W50" s="24"/>
      <c r="X50" s="24"/>
      <c r="Y50" s="24"/>
      <c r="Z50" s="24"/>
      <c r="AA50" s="24"/>
      <c r="AB50" s="24"/>
      <c r="AC50" s="24">
        <f>J50</f>
        <v>12</v>
      </c>
      <c r="AD50" s="51">
        <f t="shared" si="15"/>
        <v>723.93</v>
      </c>
      <c r="AE50" s="27" t="s">
        <v>54</v>
      </c>
      <c r="AF50" s="27" t="str">
        <f t="shared" si="17"/>
        <v>+</v>
      </c>
      <c r="AG50" s="27" t="str">
        <f t="shared" si="16"/>
        <v>+</v>
      </c>
      <c r="AH50" s="27" t="str">
        <f t="shared" si="18"/>
        <v>+</v>
      </c>
      <c r="AI50" s="27" t="s">
        <v>53</v>
      </c>
      <c r="AJ50" s="27" t="s">
        <v>61</v>
      </c>
      <c r="AK50" s="39">
        <v>28.02</v>
      </c>
      <c r="AL50" s="36">
        <f t="shared" si="5"/>
        <v>20284.518599999999</v>
      </c>
      <c r="AM50" s="36">
        <f t="shared" si="3"/>
        <v>243414.22320000001</v>
      </c>
      <c r="AN50" s="36">
        <f t="shared" si="6"/>
        <v>1014.2259300000001</v>
      </c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s="52" customFormat="1" ht="15.75" customHeight="1" x14ac:dyDescent="0.2">
      <c r="A51" s="77">
        <f t="shared" si="7"/>
        <v>39</v>
      </c>
      <c r="B51" s="53" t="s">
        <v>136</v>
      </c>
      <c r="C51" s="55">
        <v>16</v>
      </c>
      <c r="D51" s="24">
        <v>1979</v>
      </c>
      <c r="E51" s="26" t="s">
        <v>56</v>
      </c>
      <c r="F51" s="24">
        <v>2</v>
      </c>
      <c r="G51" s="24"/>
      <c r="H51" s="24">
        <v>1</v>
      </c>
      <c r="I51" s="24">
        <v>1</v>
      </c>
      <c r="J51" s="24">
        <v>10</v>
      </c>
      <c r="K51" s="24"/>
      <c r="L51" s="30">
        <f t="shared" si="14"/>
        <v>395.8</v>
      </c>
      <c r="M51" s="30">
        <v>363.6</v>
      </c>
      <c r="N51" s="30">
        <v>32.200000000000003</v>
      </c>
      <c r="O51" s="30"/>
      <c r="P51" s="24"/>
      <c r="Q51" s="50"/>
      <c r="R51" s="24"/>
      <c r="S51" s="24"/>
      <c r="T51" s="24"/>
      <c r="U51" s="24">
        <v>264.10000000000002</v>
      </c>
      <c r="V51" s="24"/>
      <c r="W51" s="24"/>
      <c r="X51" s="24"/>
      <c r="Y51" s="24"/>
      <c r="Z51" s="24"/>
      <c r="AA51" s="24"/>
      <c r="AB51" s="24">
        <f>J51</f>
        <v>10</v>
      </c>
      <c r="AC51" s="24"/>
      <c r="AD51" s="51">
        <f t="shared" si="15"/>
        <v>363.6</v>
      </c>
      <c r="AE51" s="27" t="s">
        <v>54</v>
      </c>
      <c r="AF51" s="27" t="str">
        <f t="shared" si="17"/>
        <v>+</v>
      </c>
      <c r="AG51" s="27" t="str">
        <f t="shared" si="16"/>
        <v>+</v>
      </c>
      <c r="AH51" s="27" t="str">
        <f t="shared" si="18"/>
        <v>+</v>
      </c>
      <c r="AI51" s="27" t="s">
        <v>53</v>
      </c>
      <c r="AJ51" s="27" t="s">
        <v>61</v>
      </c>
      <c r="AK51" s="39">
        <v>28.02</v>
      </c>
      <c r="AL51" s="36">
        <f t="shared" si="5"/>
        <v>10188.072</v>
      </c>
      <c r="AM51" s="36">
        <f t="shared" si="3"/>
        <v>122256.864</v>
      </c>
      <c r="AN51" s="36">
        <f t="shared" si="6"/>
        <v>509.40360000000004</v>
      </c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s="52" customFormat="1" ht="15.75" customHeight="1" x14ac:dyDescent="0.2">
      <c r="A52" s="77">
        <f t="shared" si="7"/>
        <v>40</v>
      </c>
      <c r="B52" s="53" t="s">
        <v>136</v>
      </c>
      <c r="C52" s="55" t="s">
        <v>138</v>
      </c>
      <c r="D52" s="24">
        <v>1982</v>
      </c>
      <c r="E52" s="26" t="s">
        <v>82</v>
      </c>
      <c r="F52" s="24">
        <v>2</v>
      </c>
      <c r="G52" s="24"/>
      <c r="H52" s="24">
        <v>4</v>
      </c>
      <c r="I52" s="24">
        <v>4</v>
      </c>
      <c r="J52" s="24">
        <v>32</v>
      </c>
      <c r="K52" s="24"/>
      <c r="L52" s="30">
        <f t="shared" si="14"/>
        <v>2177.94</v>
      </c>
      <c r="M52" s="30">
        <v>1742.94</v>
      </c>
      <c r="N52" s="30">
        <v>287</v>
      </c>
      <c r="O52" s="30">
        <v>148</v>
      </c>
      <c r="P52" s="24"/>
      <c r="Q52" s="50"/>
      <c r="R52" s="24"/>
      <c r="S52" s="24"/>
      <c r="T52" s="24"/>
      <c r="U52" s="24">
        <v>1122</v>
      </c>
      <c r="V52" s="24"/>
      <c r="W52" s="24"/>
      <c r="X52" s="24"/>
      <c r="Y52" s="24"/>
      <c r="Z52" s="24"/>
      <c r="AA52" s="24"/>
      <c r="AB52" s="24"/>
      <c r="AC52" s="24">
        <f>J52</f>
        <v>32</v>
      </c>
      <c r="AD52" s="51">
        <f t="shared" si="15"/>
        <v>1742.94</v>
      </c>
      <c r="AE52" s="27" t="s">
        <v>54</v>
      </c>
      <c r="AF52" s="27" t="str">
        <f t="shared" si="17"/>
        <v>+</v>
      </c>
      <c r="AG52" s="27" t="str">
        <f t="shared" si="16"/>
        <v>+</v>
      </c>
      <c r="AH52" s="27" t="str">
        <f t="shared" si="18"/>
        <v>+</v>
      </c>
      <c r="AI52" s="27" t="s">
        <v>53</v>
      </c>
      <c r="AJ52" s="27" t="s">
        <v>61</v>
      </c>
      <c r="AK52" s="39">
        <v>28.02</v>
      </c>
      <c r="AL52" s="36">
        <f t="shared" si="5"/>
        <v>48837.178800000002</v>
      </c>
      <c r="AM52" s="36">
        <f t="shared" si="3"/>
        <v>586046.14560000005</v>
      </c>
      <c r="AN52" s="36">
        <f t="shared" si="6"/>
        <v>2441.8589400000001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s="52" customFormat="1" ht="15.75" customHeight="1" x14ac:dyDescent="0.2">
      <c r="A53" s="77">
        <f t="shared" si="7"/>
        <v>41</v>
      </c>
      <c r="B53" s="53" t="s">
        <v>136</v>
      </c>
      <c r="C53" s="55">
        <v>17</v>
      </c>
      <c r="D53" s="24">
        <v>1976</v>
      </c>
      <c r="E53" s="26" t="s">
        <v>82</v>
      </c>
      <c r="F53" s="24">
        <v>2</v>
      </c>
      <c r="G53" s="24"/>
      <c r="H53" s="24">
        <v>2</v>
      </c>
      <c r="I53" s="24">
        <v>2</v>
      </c>
      <c r="J53" s="24">
        <v>12</v>
      </c>
      <c r="K53" s="24"/>
      <c r="L53" s="30">
        <f t="shared" si="14"/>
        <v>522.04999999999995</v>
      </c>
      <c r="M53" s="30">
        <v>485.45</v>
      </c>
      <c r="N53" s="30">
        <v>36.6</v>
      </c>
      <c r="O53" s="30"/>
      <c r="P53" s="24"/>
      <c r="Q53" s="50"/>
      <c r="R53" s="24"/>
      <c r="S53" s="24"/>
      <c r="T53" s="24">
        <v>1256</v>
      </c>
      <c r="U53" s="24">
        <v>308</v>
      </c>
      <c r="V53" s="24"/>
      <c r="W53" s="24"/>
      <c r="X53" s="24"/>
      <c r="Y53" s="24">
        <v>948</v>
      </c>
      <c r="Z53" s="24"/>
      <c r="AA53" s="24"/>
      <c r="AB53" s="24"/>
      <c r="AC53" s="24">
        <f>J53</f>
        <v>12</v>
      </c>
      <c r="AD53" s="51">
        <f t="shared" si="15"/>
        <v>485.45</v>
      </c>
      <c r="AE53" s="27" t="s">
        <v>54</v>
      </c>
      <c r="AF53" s="27" t="str">
        <f t="shared" si="17"/>
        <v>+</v>
      </c>
      <c r="AG53" s="27" t="str">
        <f t="shared" si="16"/>
        <v>+</v>
      </c>
      <c r="AH53" s="27" t="str">
        <f t="shared" si="18"/>
        <v>+</v>
      </c>
      <c r="AI53" s="27" t="s">
        <v>53</v>
      </c>
      <c r="AJ53" s="27" t="s">
        <v>61</v>
      </c>
      <c r="AK53" s="39">
        <v>28.02</v>
      </c>
      <c r="AL53" s="36">
        <f t="shared" si="5"/>
        <v>13602.308999999999</v>
      </c>
      <c r="AM53" s="36">
        <f t="shared" si="3"/>
        <v>163227.70799999998</v>
      </c>
      <c r="AN53" s="36">
        <f t="shared" si="6"/>
        <v>680.11545000000001</v>
      </c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s="52" customFormat="1" ht="15.75" customHeight="1" x14ac:dyDescent="0.2">
      <c r="A54" s="77">
        <f t="shared" si="7"/>
        <v>42</v>
      </c>
      <c r="B54" s="53" t="s">
        <v>136</v>
      </c>
      <c r="C54" s="55">
        <v>18</v>
      </c>
      <c r="D54" s="24">
        <v>1978</v>
      </c>
      <c r="E54" s="26" t="s">
        <v>82</v>
      </c>
      <c r="F54" s="24">
        <v>2</v>
      </c>
      <c r="G54" s="24"/>
      <c r="H54" s="24">
        <v>3</v>
      </c>
      <c r="I54" s="24">
        <v>3</v>
      </c>
      <c r="J54" s="24">
        <v>12</v>
      </c>
      <c r="K54" s="24"/>
      <c r="L54" s="30">
        <f t="shared" si="14"/>
        <v>830.9</v>
      </c>
      <c r="M54" s="30">
        <v>750.8</v>
      </c>
      <c r="N54" s="30">
        <v>61.1</v>
      </c>
      <c r="O54" s="30">
        <v>19</v>
      </c>
      <c r="P54" s="24"/>
      <c r="Q54" s="50"/>
      <c r="R54" s="24"/>
      <c r="S54" s="24"/>
      <c r="T54" s="24"/>
      <c r="U54" s="24">
        <v>483.5</v>
      </c>
      <c r="V54" s="24"/>
      <c r="W54" s="24"/>
      <c r="X54" s="24"/>
      <c r="Y54" s="24"/>
      <c r="Z54" s="24"/>
      <c r="AA54" s="24"/>
      <c r="AB54" s="24"/>
      <c r="AC54" s="24">
        <f t="shared" ref="AC54:AC68" si="19">J54</f>
        <v>12</v>
      </c>
      <c r="AD54" s="51">
        <f t="shared" si="15"/>
        <v>750.8</v>
      </c>
      <c r="AE54" s="27" t="s">
        <v>54</v>
      </c>
      <c r="AF54" s="27" t="str">
        <f t="shared" si="17"/>
        <v>+</v>
      </c>
      <c r="AG54" s="27" t="str">
        <f t="shared" si="16"/>
        <v>+</v>
      </c>
      <c r="AH54" s="27" t="str">
        <f t="shared" si="18"/>
        <v>+</v>
      </c>
      <c r="AI54" s="27" t="s">
        <v>53</v>
      </c>
      <c r="AJ54" s="27" t="s">
        <v>61</v>
      </c>
      <c r="AK54" s="39">
        <v>28.02</v>
      </c>
      <c r="AL54" s="36">
        <f t="shared" si="5"/>
        <v>21037.415999999997</v>
      </c>
      <c r="AM54" s="36">
        <f t="shared" si="3"/>
        <v>252448.99199999997</v>
      </c>
      <c r="AN54" s="36">
        <f t="shared" si="6"/>
        <v>1051.8707999999999</v>
      </c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s="52" customFormat="1" ht="15.75" customHeight="1" x14ac:dyDescent="0.2">
      <c r="A55" s="77">
        <f t="shared" si="7"/>
        <v>43</v>
      </c>
      <c r="B55" s="53" t="s">
        <v>136</v>
      </c>
      <c r="C55" s="55">
        <v>19</v>
      </c>
      <c r="D55" s="24">
        <v>1975</v>
      </c>
      <c r="E55" s="26" t="s">
        <v>82</v>
      </c>
      <c r="F55" s="24">
        <v>2</v>
      </c>
      <c r="G55" s="24"/>
      <c r="H55" s="24">
        <v>2</v>
      </c>
      <c r="I55" s="24">
        <v>2</v>
      </c>
      <c r="J55" s="24">
        <v>12</v>
      </c>
      <c r="K55" s="24"/>
      <c r="L55" s="30">
        <f t="shared" si="14"/>
        <v>529.79999999999995</v>
      </c>
      <c r="M55" s="30">
        <v>493.2</v>
      </c>
      <c r="N55" s="30">
        <v>36.6</v>
      </c>
      <c r="O55" s="30"/>
      <c r="P55" s="24"/>
      <c r="Q55" s="50"/>
      <c r="R55" s="24"/>
      <c r="S55" s="24"/>
      <c r="T55" s="24">
        <v>1256</v>
      </c>
      <c r="U55" s="24">
        <v>308</v>
      </c>
      <c r="V55" s="24"/>
      <c r="W55" s="24"/>
      <c r="X55" s="24"/>
      <c r="Y55" s="24">
        <v>948</v>
      </c>
      <c r="Z55" s="24"/>
      <c r="AA55" s="24"/>
      <c r="AB55" s="24"/>
      <c r="AC55" s="24">
        <f t="shared" si="19"/>
        <v>12</v>
      </c>
      <c r="AD55" s="51">
        <f t="shared" si="15"/>
        <v>493.2</v>
      </c>
      <c r="AE55" s="27" t="s">
        <v>54</v>
      </c>
      <c r="AF55" s="27" t="str">
        <f t="shared" si="17"/>
        <v>+</v>
      </c>
      <c r="AG55" s="27" t="str">
        <f t="shared" si="16"/>
        <v>+</v>
      </c>
      <c r="AH55" s="27" t="str">
        <f t="shared" si="18"/>
        <v>+</v>
      </c>
      <c r="AI55" s="27" t="s">
        <v>53</v>
      </c>
      <c r="AJ55" s="27" t="s">
        <v>61</v>
      </c>
      <c r="AK55" s="39">
        <v>28.02</v>
      </c>
      <c r="AL55" s="36">
        <f t="shared" si="5"/>
        <v>13819.464</v>
      </c>
      <c r="AM55" s="36">
        <f t="shared" si="3"/>
        <v>165833.568</v>
      </c>
      <c r="AN55" s="36">
        <f t="shared" si="6"/>
        <v>690.97320000000002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s="52" customFormat="1" ht="15.75" customHeight="1" x14ac:dyDescent="0.2">
      <c r="A56" s="77">
        <f t="shared" si="7"/>
        <v>44</v>
      </c>
      <c r="B56" s="53" t="s">
        <v>136</v>
      </c>
      <c r="C56" s="55">
        <v>20</v>
      </c>
      <c r="D56" s="24">
        <v>1982</v>
      </c>
      <c r="E56" s="26" t="s">
        <v>79</v>
      </c>
      <c r="F56" s="24">
        <v>2</v>
      </c>
      <c r="G56" s="24"/>
      <c r="H56" s="24">
        <v>2</v>
      </c>
      <c r="I56" s="24">
        <v>2</v>
      </c>
      <c r="J56" s="24">
        <v>16</v>
      </c>
      <c r="K56" s="24"/>
      <c r="L56" s="30">
        <f t="shared" si="14"/>
        <v>1104.1000000000001</v>
      </c>
      <c r="M56" s="30">
        <v>896.2</v>
      </c>
      <c r="N56" s="30">
        <v>139</v>
      </c>
      <c r="O56" s="30">
        <v>68.900000000000006</v>
      </c>
      <c r="P56" s="24"/>
      <c r="Q56" s="50"/>
      <c r="R56" s="24"/>
      <c r="S56" s="24"/>
      <c r="T56" s="24"/>
      <c r="U56" s="24">
        <v>657.5</v>
      </c>
      <c r="V56" s="24"/>
      <c r="W56" s="24"/>
      <c r="X56" s="24"/>
      <c r="Y56" s="24"/>
      <c r="Z56" s="24"/>
      <c r="AA56" s="24"/>
      <c r="AB56" s="24"/>
      <c r="AC56" s="24">
        <f t="shared" si="19"/>
        <v>16</v>
      </c>
      <c r="AD56" s="51">
        <f t="shared" si="15"/>
        <v>896.2</v>
      </c>
      <c r="AE56" s="27" t="s">
        <v>54</v>
      </c>
      <c r="AF56" s="27" t="str">
        <f t="shared" si="17"/>
        <v>+</v>
      </c>
      <c r="AG56" s="27" t="str">
        <f t="shared" si="16"/>
        <v>+</v>
      </c>
      <c r="AH56" s="27" t="str">
        <f t="shared" si="18"/>
        <v>+</v>
      </c>
      <c r="AI56" s="27" t="s">
        <v>53</v>
      </c>
      <c r="AJ56" s="27" t="s">
        <v>61</v>
      </c>
      <c r="AK56" s="39">
        <v>28.02</v>
      </c>
      <c r="AL56" s="36">
        <f t="shared" si="5"/>
        <v>25111.524000000001</v>
      </c>
      <c r="AM56" s="36">
        <f t="shared" si="3"/>
        <v>301338.288</v>
      </c>
      <c r="AN56" s="36">
        <f t="shared" si="6"/>
        <v>1255.5762000000002</v>
      </c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s="52" customFormat="1" ht="15.75" customHeight="1" x14ac:dyDescent="0.2">
      <c r="A57" s="77">
        <f t="shared" si="7"/>
        <v>45</v>
      </c>
      <c r="B57" s="53" t="s">
        <v>136</v>
      </c>
      <c r="C57" s="55">
        <v>21</v>
      </c>
      <c r="D57" s="24">
        <v>1977</v>
      </c>
      <c r="E57" s="26" t="s">
        <v>82</v>
      </c>
      <c r="F57" s="24">
        <v>2</v>
      </c>
      <c r="G57" s="24"/>
      <c r="H57" s="24">
        <v>2</v>
      </c>
      <c r="I57" s="24">
        <v>2</v>
      </c>
      <c r="J57" s="24">
        <v>12</v>
      </c>
      <c r="K57" s="24"/>
      <c r="L57" s="30">
        <f t="shared" si="14"/>
        <v>536.79999999999995</v>
      </c>
      <c r="M57" s="30">
        <v>495</v>
      </c>
      <c r="N57" s="30">
        <v>41.8</v>
      </c>
      <c r="O57" s="30"/>
      <c r="P57" s="24"/>
      <c r="Q57" s="50"/>
      <c r="R57" s="24"/>
      <c r="S57" s="24"/>
      <c r="T57" s="24">
        <v>1256</v>
      </c>
      <c r="U57" s="24">
        <v>308</v>
      </c>
      <c r="V57" s="24"/>
      <c r="W57" s="24"/>
      <c r="X57" s="24"/>
      <c r="Y57" s="24">
        <v>948</v>
      </c>
      <c r="Z57" s="24"/>
      <c r="AA57" s="24"/>
      <c r="AB57" s="24"/>
      <c r="AC57" s="24">
        <f t="shared" si="19"/>
        <v>12</v>
      </c>
      <c r="AD57" s="51">
        <f t="shared" si="15"/>
        <v>495</v>
      </c>
      <c r="AE57" s="27" t="s">
        <v>54</v>
      </c>
      <c r="AF57" s="27" t="str">
        <f t="shared" si="17"/>
        <v>+</v>
      </c>
      <c r="AG57" s="27" t="str">
        <f t="shared" si="16"/>
        <v>+</v>
      </c>
      <c r="AH57" s="27" t="str">
        <f t="shared" si="18"/>
        <v>+</v>
      </c>
      <c r="AI57" s="27" t="s">
        <v>53</v>
      </c>
      <c r="AJ57" s="27" t="s">
        <v>61</v>
      </c>
      <c r="AK57" s="39">
        <v>28.02</v>
      </c>
      <c r="AL57" s="36">
        <f t="shared" si="5"/>
        <v>13869.9</v>
      </c>
      <c r="AM57" s="36">
        <f t="shared" si="3"/>
        <v>166438.79999999999</v>
      </c>
      <c r="AN57" s="36">
        <f t="shared" si="6"/>
        <v>693.495</v>
      </c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s="52" customFormat="1" ht="15.75" customHeight="1" x14ac:dyDescent="0.2">
      <c r="A58" s="77">
        <f t="shared" si="7"/>
        <v>46</v>
      </c>
      <c r="B58" s="53" t="s">
        <v>136</v>
      </c>
      <c r="C58" s="55">
        <v>22</v>
      </c>
      <c r="D58" s="24">
        <v>1977</v>
      </c>
      <c r="E58" s="26" t="s">
        <v>82</v>
      </c>
      <c r="F58" s="24">
        <v>2</v>
      </c>
      <c r="G58" s="24"/>
      <c r="H58" s="24">
        <v>2</v>
      </c>
      <c r="I58" s="24">
        <v>2</v>
      </c>
      <c r="J58" s="24">
        <v>12</v>
      </c>
      <c r="K58" s="24"/>
      <c r="L58" s="30">
        <f t="shared" si="14"/>
        <v>530.6</v>
      </c>
      <c r="M58" s="30">
        <v>488.8</v>
      </c>
      <c r="N58" s="30">
        <v>41.8</v>
      </c>
      <c r="O58" s="30"/>
      <c r="P58" s="24"/>
      <c r="Q58" s="50"/>
      <c r="R58" s="24"/>
      <c r="S58" s="24"/>
      <c r="T58" s="24">
        <v>1256</v>
      </c>
      <c r="U58" s="24">
        <v>308</v>
      </c>
      <c r="V58" s="24"/>
      <c r="W58" s="24"/>
      <c r="X58" s="24"/>
      <c r="Y58" s="24">
        <v>948</v>
      </c>
      <c r="Z58" s="24"/>
      <c r="AA58" s="24"/>
      <c r="AB58" s="24"/>
      <c r="AC58" s="24">
        <f t="shared" si="19"/>
        <v>12</v>
      </c>
      <c r="AD58" s="51">
        <f t="shared" si="15"/>
        <v>488.8</v>
      </c>
      <c r="AE58" s="27" t="s">
        <v>54</v>
      </c>
      <c r="AF58" s="27" t="str">
        <f t="shared" si="17"/>
        <v>+</v>
      </c>
      <c r="AG58" s="27" t="str">
        <f t="shared" si="16"/>
        <v>+</v>
      </c>
      <c r="AH58" s="27" t="str">
        <f t="shared" si="18"/>
        <v>+</v>
      </c>
      <c r="AI58" s="27" t="s">
        <v>53</v>
      </c>
      <c r="AJ58" s="27" t="s">
        <v>61</v>
      </c>
      <c r="AK58" s="39">
        <v>28.02</v>
      </c>
      <c r="AL58" s="36">
        <f t="shared" si="5"/>
        <v>13696.175999999999</v>
      </c>
      <c r="AM58" s="36">
        <f t="shared" si="3"/>
        <v>164354.11199999999</v>
      </c>
      <c r="AN58" s="36">
        <f t="shared" si="6"/>
        <v>684.80880000000002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s="52" customFormat="1" ht="15.75" customHeight="1" x14ac:dyDescent="0.2">
      <c r="A59" s="77">
        <f t="shared" si="7"/>
        <v>47</v>
      </c>
      <c r="B59" s="53" t="s">
        <v>136</v>
      </c>
      <c r="C59" s="55" t="s">
        <v>139</v>
      </c>
      <c r="D59" s="24">
        <v>1983</v>
      </c>
      <c r="E59" s="26" t="s">
        <v>82</v>
      </c>
      <c r="F59" s="24">
        <v>2</v>
      </c>
      <c r="G59" s="24"/>
      <c r="H59" s="24">
        <v>3</v>
      </c>
      <c r="I59" s="24">
        <v>3</v>
      </c>
      <c r="J59" s="24">
        <v>12</v>
      </c>
      <c r="K59" s="24"/>
      <c r="L59" s="30">
        <f t="shared" si="14"/>
        <v>802.8</v>
      </c>
      <c r="M59" s="30">
        <v>727.8</v>
      </c>
      <c r="N59" s="30">
        <v>75</v>
      </c>
      <c r="O59" s="30"/>
      <c r="P59" s="24"/>
      <c r="Q59" s="50"/>
      <c r="R59" s="24"/>
      <c r="S59" s="24"/>
      <c r="T59" s="24">
        <v>1580</v>
      </c>
      <c r="U59" s="24">
        <v>483</v>
      </c>
      <c r="V59" s="24"/>
      <c r="W59" s="24"/>
      <c r="X59" s="24"/>
      <c r="Y59" s="24">
        <v>1097</v>
      </c>
      <c r="Z59" s="24"/>
      <c r="AA59" s="24"/>
      <c r="AB59" s="24"/>
      <c r="AC59" s="24">
        <f t="shared" si="19"/>
        <v>12</v>
      </c>
      <c r="AD59" s="51">
        <f t="shared" si="15"/>
        <v>727.8</v>
      </c>
      <c r="AE59" s="27" t="s">
        <v>54</v>
      </c>
      <c r="AF59" s="27" t="str">
        <f t="shared" si="17"/>
        <v>+</v>
      </c>
      <c r="AG59" s="27" t="str">
        <f t="shared" si="16"/>
        <v>+</v>
      </c>
      <c r="AH59" s="27" t="str">
        <f t="shared" si="18"/>
        <v>+</v>
      </c>
      <c r="AI59" s="27" t="s">
        <v>53</v>
      </c>
      <c r="AJ59" s="27" t="s">
        <v>61</v>
      </c>
      <c r="AK59" s="39">
        <v>28.02</v>
      </c>
      <c r="AL59" s="36">
        <f t="shared" si="5"/>
        <v>20392.955999999998</v>
      </c>
      <c r="AM59" s="36">
        <f t="shared" si="3"/>
        <v>244715.47199999998</v>
      </c>
      <c r="AN59" s="36">
        <f t="shared" si="6"/>
        <v>1019.6478</v>
      </c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s="52" customFormat="1" ht="15.75" customHeight="1" x14ac:dyDescent="0.2">
      <c r="A60" s="77">
        <f t="shared" si="7"/>
        <v>48</v>
      </c>
      <c r="B60" s="53" t="s">
        <v>136</v>
      </c>
      <c r="C60" s="55" t="s">
        <v>140</v>
      </c>
      <c r="D60" s="24">
        <v>1984</v>
      </c>
      <c r="E60" s="26" t="s">
        <v>82</v>
      </c>
      <c r="F60" s="24">
        <v>2</v>
      </c>
      <c r="G60" s="24"/>
      <c r="H60" s="24">
        <v>3</v>
      </c>
      <c r="I60" s="24">
        <v>3</v>
      </c>
      <c r="J60" s="24">
        <v>12</v>
      </c>
      <c r="K60" s="24"/>
      <c r="L60" s="30">
        <f t="shared" si="14"/>
        <v>835</v>
      </c>
      <c r="M60" s="30">
        <v>726.9</v>
      </c>
      <c r="N60" s="30">
        <v>60.9</v>
      </c>
      <c r="O60" s="30">
        <v>47.2</v>
      </c>
      <c r="P60" s="24"/>
      <c r="Q60" s="50"/>
      <c r="R60" s="24"/>
      <c r="S60" s="24"/>
      <c r="T60" s="24"/>
      <c r="U60" s="24">
        <v>470.8</v>
      </c>
      <c r="V60" s="24"/>
      <c r="W60" s="24"/>
      <c r="X60" s="24"/>
      <c r="Y60" s="24"/>
      <c r="Z60" s="24"/>
      <c r="AA60" s="24"/>
      <c r="AB60" s="24"/>
      <c r="AC60" s="24">
        <f t="shared" si="19"/>
        <v>12</v>
      </c>
      <c r="AD60" s="51">
        <f t="shared" si="15"/>
        <v>726.9</v>
      </c>
      <c r="AE60" s="27" t="s">
        <v>54</v>
      </c>
      <c r="AF60" s="27" t="str">
        <f t="shared" si="17"/>
        <v>+</v>
      </c>
      <c r="AG60" s="27" t="str">
        <f t="shared" si="16"/>
        <v>+</v>
      </c>
      <c r="AH60" s="27" t="str">
        <f t="shared" si="18"/>
        <v>+</v>
      </c>
      <c r="AI60" s="27" t="s">
        <v>53</v>
      </c>
      <c r="AJ60" s="27" t="s">
        <v>61</v>
      </c>
      <c r="AK60" s="39">
        <v>28.02</v>
      </c>
      <c r="AL60" s="36">
        <f t="shared" si="5"/>
        <v>20367.737999999998</v>
      </c>
      <c r="AM60" s="36">
        <f t="shared" si="3"/>
        <v>244412.85599999997</v>
      </c>
      <c r="AN60" s="36">
        <f t="shared" si="6"/>
        <v>1018.3869</v>
      </c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s="52" customFormat="1" ht="15.75" customHeight="1" x14ac:dyDescent="0.2">
      <c r="A61" s="77">
        <f t="shared" si="7"/>
        <v>49</v>
      </c>
      <c r="B61" s="53" t="s">
        <v>136</v>
      </c>
      <c r="C61" s="55" t="s">
        <v>141</v>
      </c>
      <c r="D61" s="24">
        <v>1984</v>
      </c>
      <c r="E61" s="26" t="s">
        <v>82</v>
      </c>
      <c r="F61" s="24">
        <v>2</v>
      </c>
      <c r="G61" s="24"/>
      <c r="H61" s="24">
        <v>3</v>
      </c>
      <c r="I61" s="24">
        <v>3</v>
      </c>
      <c r="J61" s="24">
        <v>12</v>
      </c>
      <c r="K61" s="24"/>
      <c r="L61" s="30">
        <f t="shared" si="14"/>
        <v>837.8</v>
      </c>
      <c r="M61" s="30">
        <v>729.6</v>
      </c>
      <c r="N61" s="30">
        <v>61.8</v>
      </c>
      <c r="O61" s="30">
        <v>46.4</v>
      </c>
      <c r="P61" s="24"/>
      <c r="Q61" s="50"/>
      <c r="R61" s="24"/>
      <c r="S61" s="24"/>
      <c r="T61" s="24"/>
      <c r="U61" s="24">
        <v>470.8</v>
      </c>
      <c r="V61" s="24"/>
      <c r="W61" s="24"/>
      <c r="X61" s="24"/>
      <c r="Y61" s="24"/>
      <c r="Z61" s="24"/>
      <c r="AA61" s="24"/>
      <c r="AB61" s="24"/>
      <c r="AC61" s="24">
        <f t="shared" si="19"/>
        <v>12</v>
      </c>
      <c r="AD61" s="51">
        <f t="shared" si="15"/>
        <v>729.6</v>
      </c>
      <c r="AE61" s="27" t="s">
        <v>54</v>
      </c>
      <c r="AF61" s="27" t="str">
        <f t="shared" si="17"/>
        <v>+</v>
      </c>
      <c r="AG61" s="27" t="str">
        <f t="shared" si="16"/>
        <v>+</v>
      </c>
      <c r="AH61" s="27" t="str">
        <f t="shared" si="18"/>
        <v>+</v>
      </c>
      <c r="AI61" s="27" t="s">
        <v>53</v>
      </c>
      <c r="AJ61" s="27" t="s">
        <v>61</v>
      </c>
      <c r="AK61" s="39">
        <v>28.02</v>
      </c>
      <c r="AL61" s="36">
        <f t="shared" si="5"/>
        <v>20443.392</v>
      </c>
      <c r="AM61" s="36">
        <f t="shared" si="3"/>
        <v>245320.704</v>
      </c>
      <c r="AN61" s="36">
        <f t="shared" si="6"/>
        <v>1022.1696000000001</v>
      </c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s="52" customFormat="1" ht="15.75" customHeight="1" x14ac:dyDescent="0.2">
      <c r="A62" s="77">
        <f t="shared" si="7"/>
        <v>50</v>
      </c>
      <c r="B62" s="53" t="s">
        <v>136</v>
      </c>
      <c r="C62" s="55" t="s">
        <v>142</v>
      </c>
      <c r="D62" s="24">
        <v>1985</v>
      </c>
      <c r="E62" s="26" t="s">
        <v>82</v>
      </c>
      <c r="F62" s="24">
        <v>2</v>
      </c>
      <c r="G62" s="24"/>
      <c r="H62" s="24">
        <v>3</v>
      </c>
      <c r="I62" s="24">
        <v>3</v>
      </c>
      <c r="J62" s="24">
        <v>12</v>
      </c>
      <c r="K62" s="24"/>
      <c r="L62" s="30">
        <f t="shared" si="14"/>
        <v>874.8</v>
      </c>
      <c r="M62" s="30">
        <v>738.3</v>
      </c>
      <c r="N62" s="30">
        <v>92.1</v>
      </c>
      <c r="O62" s="30">
        <v>44.4</v>
      </c>
      <c r="P62" s="24"/>
      <c r="Q62" s="50"/>
      <c r="R62" s="24"/>
      <c r="S62" s="24"/>
      <c r="T62" s="24">
        <v>1583</v>
      </c>
      <c r="U62" s="24">
        <v>471</v>
      </c>
      <c r="V62" s="24"/>
      <c r="W62" s="24"/>
      <c r="X62" s="24"/>
      <c r="Y62" s="24">
        <v>1112</v>
      </c>
      <c r="Z62" s="24"/>
      <c r="AA62" s="24"/>
      <c r="AB62" s="24"/>
      <c r="AC62" s="24">
        <f t="shared" si="19"/>
        <v>12</v>
      </c>
      <c r="AD62" s="51">
        <f t="shared" si="15"/>
        <v>738.3</v>
      </c>
      <c r="AE62" s="27" t="s">
        <v>54</v>
      </c>
      <c r="AF62" s="27" t="str">
        <f t="shared" si="17"/>
        <v>+</v>
      </c>
      <c r="AG62" s="27" t="str">
        <f t="shared" si="16"/>
        <v>+</v>
      </c>
      <c r="AH62" s="27" t="str">
        <f t="shared" si="18"/>
        <v>+</v>
      </c>
      <c r="AI62" s="27" t="s">
        <v>53</v>
      </c>
      <c r="AJ62" s="27" t="s">
        <v>61</v>
      </c>
      <c r="AK62" s="39">
        <v>28.02</v>
      </c>
      <c r="AL62" s="36">
        <f t="shared" si="5"/>
        <v>20687.165999999997</v>
      </c>
      <c r="AM62" s="36">
        <f t="shared" si="3"/>
        <v>248245.99199999997</v>
      </c>
      <c r="AN62" s="36">
        <f t="shared" si="6"/>
        <v>1034.3582999999999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s="52" customFormat="1" ht="15.75" customHeight="1" x14ac:dyDescent="0.2">
      <c r="A63" s="77">
        <f t="shared" si="7"/>
        <v>51</v>
      </c>
      <c r="B63" s="53" t="s">
        <v>136</v>
      </c>
      <c r="C63" s="55">
        <v>23</v>
      </c>
      <c r="D63" s="24">
        <v>1975</v>
      </c>
      <c r="E63" s="26" t="s">
        <v>82</v>
      </c>
      <c r="F63" s="24">
        <v>2</v>
      </c>
      <c r="G63" s="24"/>
      <c r="H63" s="24">
        <v>2</v>
      </c>
      <c r="I63" s="24">
        <v>2</v>
      </c>
      <c r="J63" s="24">
        <v>12</v>
      </c>
      <c r="K63" s="24"/>
      <c r="L63" s="30">
        <f t="shared" si="14"/>
        <v>532.20000000000005</v>
      </c>
      <c r="M63" s="30">
        <v>490.6</v>
      </c>
      <c r="N63" s="30">
        <v>41.6</v>
      </c>
      <c r="O63" s="30"/>
      <c r="P63" s="24"/>
      <c r="Q63" s="50"/>
      <c r="R63" s="24"/>
      <c r="S63" s="24"/>
      <c r="T63" s="24"/>
      <c r="U63" s="24">
        <v>318</v>
      </c>
      <c r="V63" s="24"/>
      <c r="W63" s="24"/>
      <c r="X63" s="24"/>
      <c r="Y63" s="24"/>
      <c r="Z63" s="24"/>
      <c r="AA63" s="24"/>
      <c r="AB63" s="24"/>
      <c r="AC63" s="24">
        <f t="shared" si="19"/>
        <v>12</v>
      </c>
      <c r="AD63" s="51">
        <f t="shared" si="15"/>
        <v>490.6</v>
      </c>
      <c r="AE63" s="27" t="s">
        <v>54</v>
      </c>
      <c r="AF63" s="27" t="str">
        <f t="shared" si="17"/>
        <v>+</v>
      </c>
      <c r="AG63" s="27" t="str">
        <f t="shared" si="16"/>
        <v>+</v>
      </c>
      <c r="AH63" s="27" t="str">
        <f t="shared" si="18"/>
        <v>+</v>
      </c>
      <c r="AI63" s="27" t="s">
        <v>53</v>
      </c>
      <c r="AJ63" s="27" t="s">
        <v>61</v>
      </c>
      <c r="AK63" s="39">
        <v>28.02</v>
      </c>
      <c r="AL63" s="36">
        <f t="shared" si="5"/>
        <v>13746.612000000001</v>
      </c>
      <c r="AM63" s="36">
        <f t="shared" si="3"/>
        <v>164959.34400000001</v>
      </c>
      <c r="AN63" s="36">
        <f t="shared" si="6"/>
        <v>687.33060000000012</v>
      </c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4" spans="1:250" s="52" customFormat="1" ht="15.75" customHeight="1" x14ac:dyDescent="0.2">
      <c r="A64" s="77">
        <f t="shared" si="7"/>
        <v>52</v>
      </c>
      <c r="B64" s="53" t="s">
        <v>136</v>
      </c>
      <c r="C64" s="55">
        <v>24</v>
      </c>
      <c r="D64" s="24">
        <v>1977</v>
      </c>
      <c r="E64" s="26" t="s">
        <v>82</v>
      </c>
      <c r="F64" s="24">
        <v>2</v>
      </c>
      <c r="G64" s="24"/>
      <c r="H64" s="24">
        <v>2</v>
      </c>
      <c r="I64" s="24">
        <v>2</v>
      </c>
      <c r="J64" s="24">
        <v>12</v>
      </c>
      <c r="K64" s="24"/>
      <c r="L64" s="30">
        <f t="shared" si="14"/>
        <v>522.83000000000004</v>
      </c>
      <c r="M64" s="30">
        <v>482.23</v>
      </c>
      <c r="N64" s="30">
        <v>40.6</v>
      </c>
      <c r="O64" s="30"/>
      <c r="P64" s="24"/>
      <c r="Q64" s="50"/>
      <c r="R64" s="24"/>
      <c r="S64" s="24"/>
      <c r="T64" s="24"/>
      <c r="U64" s="24">
        <v>312.7</v>
      </c>
      <c r="V64" s="24"/>
      <c r="W64" s="24"/>
      <c r="X64" s="24"/>
      <c r="Y64" s="24"/>
      <c r="Z64" s="24"/>
      <c r="AA64" s="24"/>
      <c r="AB64" s="24"/>
      <c r="AC64" s="24">
        <f t="shared" si="19"/>
        <v>12</v>
      </c>
      <c r="AD64" s="51">
        <f t="shared" si="15"/>
        <v>482.23</v>
      </c>
      <c r="AE64" s="27" t="s">
        <v>54</v>
      </c>
      <c r="AF64" s="27" t="str">
        <f t="shared" si="17"/>
        <v>+</v>
      </c>
      <c r="AG64" s="27" t="str">
        <f t="shared" si="16"/>
        <v>+</v>
      </c>
      <c r="AH64" s="27" t="str">
        <f t="shared" si="18"/>
        <v>+</v>
      </c>
      <c r="AI64" s="27" t="s">
        <v>53</v>
      </c>
      <c r="AJ64" s="27" t="s">
        <v>61</v>
      </c>
      <c r="AK64" s="39">
        <v>28.02</v>
      </c>
      <c r="AL64" s="36">
        <f t="shared" si="5"/>
        <v>13512.0846</v>
      </c>
      <c r="AM64" s="36">
        <f t="shared" si="3"/>
        <v>162145.01519999999</v>
      </c>
      <c r="AN64" s="36">
        <f t="shared" si="6"/>
        <v>675.60423000000003</v>
      </c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</row>
    <row r="65" spans="1:250" s="52" customFormat="1" ht="15.75" customHeight="1" x14ac:dyDescent="0.2">
      <c r="A65" s="77">
        <f t="shared" si="7"/>
        <v>53</v>
      </c>
      <c r="B65" s="53" t="s">
        <v>136</v>
      </c>
      <c r="C65" s="55">
        <v>25</v>
      </c>
      <c r="D65" s="24">
        <v>1979</v>
      </c>
      <c r="E65" s="26" t="s">
        <v>82</v>
      </c>
      <c r="F65" s="24">
        <v>2</v>
      </c>
      <c r="G65" s="24"/>
      <c r="H65" s="24">
        <v>6</v>
      </c>
      <c r="I65" s="24">
        <v>6</v>
      </c>
      <c r="J65" s="24">
        <v>24</v>
      </c>
      <c r="K65" s="24"/>
      <c r="L65" s="30">
        <f t="shared" si="14"/>
        <v>1699.08</v>
      </c>
      <c r="M65" s="30">
        <v>1446.48</v>
      </c>
      <c r="N65" s="30">
        <v>180.6</v>
      </c>
      <c r="O65" s="30">
        <v>72</v>
      </c>
      <c r="P65" s="24"/>
      <c r="Q65" s="50"/>
      <c r="R65" s="24"/>
      <c r="S65" s="24"/>
      <c r="T65" s="24">
        <v>3166</v>
      </c>
      <c r="U65" s="24">
        <v>942</v>
      </c>
      <c r="V65" s="24"/>
      <c r="W65" s="24"/>
      <c r="X65" s="24"/>
      <c r="Y65" s="24">
        <v>2224</v>
      </c>
      <c r="Z65" s="24"/>
      <c r="AA65" s="24"/>
      <c r="AB65" s="24"/>
      <c r="AC65" s="24">
        <f t="shared" si="19"/>
        <v>24</v>
      </c>
      <c r="AD65" s="51">
        <f t="shared" si="15"/>
        <v>1446.48</v>
      </c>
      <c r="AE65" s="27" t="s">
        <v>54</v>
      </c>
      <c r="AF65" s="27" t="str">
        <f t="shared" si="17"/>
        <v>+</v>
      </c>
      <c r="AG65" s="27" t="str">
        <f t="shared" si="16"/>
        <v>+</v>
      </c>
      <c r="AH65" s="27" t="str">
        <f t="shared" si="18"/>
        <v>+</v>
      </c>
      <c r="AI65" s="27" t="s">
        <v>53</v>
      </c>
      <c r="AJ65" s="27" t="s">
        <v>61</v>
      </c>
      <c r="AK65" s="39">
        <v>28.02</v>
      </c>
      <c r="AL65" s="36">
        <f t="shared" si="5"/>
        <v>40530.369599999998</v>
      </c>
      <c r="AM65" s="36">
        <f t="shared" si="3"/>
        <v>486364.43519999995</v>
      </c>
      <c r="AN65" s="36">
        <f t="shared" si="6"/>
        <v>2026.51848</v>
      </c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</row>
    <row r="66" spans="1:250" s="52" customFormat="1" ht="15.75" customHeight="1" x14ac:dyDescent="0.2">
      <c r="A66" s="77">
        <f t="shared" si="7"/>
        <v>54</v>
      </c>
      <c r="B66" s="53" t="s">
        <v>136</v>
      </c>
      <c r="C66" s="55">
        <v>28</v>
      </c>
      <c r="D66" s="24">
        <v>1977</v>
      </c>
      <c r="E66" s="26" t="s">
        <v>82</v>
      </c>
      <c r="F66" s="24">
        <v>2</v>
      </c>
      <c r="G66" s="24"/>
      <c r="H66" s="24">
        <v>2</v>
      </c>
      <c r="I66" s="24">
        <v>2</v>
      </c>
      <c r="J66" s="24">
        <v>12</v>
      </c>
      <c r="K66" s="24"/>
      <c r="L66" s="30">
        <f t="shared" si="14"/>
        <v>563.20000000000005</v>
      </c>
      <c r="M66" s="30">
        <v>524.20000000000005</v>
      </c>
      <c r="N66" s="30">
        <v>39</v>
      </c>
      <c r="O66" s="30"/>
      <c r="P66" s="24"/>
      <c r="Q66" s="50"/>
      <c r="R66" s="24"/>
      <c r="S66" s="24"/>
      <c r="T66" s="24"/>
      <c r="U66" s="24">
        <v>320</v>
      </c>
      <c r="V66" s="24"/>
      <c r="W66" s="24"/>
      <c r="X66" s="24"/>
      <c r="Y66" s="24"/>
      <c r="Z66" s="24"/>
      <c r="AA66" s="24"/>
      <c r="AB66" s="24"/>
      <c r="AC66" s="24">
        <f t="shared" si="19"/>
        <v>12</v>
      </c>
      <c r="AD66" s="51">
        <f t="shared" si="15"/>
        <v>524.20000000000005</v>
      </c>
      <c r="AE66" s="27" t="s">
        <v>54</v>
      </c>
      <c r="AF66" s="27" t="s">
        <v>53</v>
      </c>
      <c r="AG66" s="27" t="s">
        <v>54</v>
      </c>
      <c r="AH66" s="27" t="s">
        <v>54</v>
      </c>
      <c r="AI66" s="27" t="s">
        <v>53</v>
      </c>
      <c r="AJ66" s="27" t="s">
        <v>61</v>
      </c>
      <c r="AK66" s="39">
        <v>28.02</v>
      </c>
      <c r="AL66" s="36">
        <f t="shared" si="5"/>
        <v>14688.084000000001</v>
      </c>
      <c r="AM66" s="36">
        <f t="shared" si="3"/>
        <v>176257.008</v>
      </c>
      <c r="AN66" s="36">
        <f t="shared" si="6"/>
        <v>734.40420000000006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</row>
    <row r="67" spans="1:250" s="52" customFormat="1" ht="15.75" customHeight="1" x14ac:dyDescent="0.2">
      <c r="A67" s="77">
        <f t="shared" si="7"/>
        <v>55</v>
      </c>
      <c r="B67" s="53" t="s">
        <v>136</v>
      </c>
      <c r="C67" s="55">
        <v>30</v>
      </c>
      <c r="D67" s="24">
        <v>1974</v>
      </c>
      <c r="E67" s="26" t="s">
        <v>82</v>
      </c>
      <c r="F67" s="24">
        <v>2</v>
      </c>
      <c r="G67" s="24"/>
      <c r="H67" s="24">
        <v>2</v>
      </c>
      <c r="I67" s="24">
        <v>2</v>
      </c>
      <c r="J67" s="24">
        <v>12</v>
      </c>
      <c r="K67" s="24"/>
      <c r="L67" s="30">
        <f t="shared" si="14"/>
        <v>554.40000000000009</v>
      </c>
      <c r="M67" s="30">
        <v>514.20000000000005</v>
      </c>
      <c r="N67" s="30">
        <v>40.200000000000003</v>
      </c>
      <c r="O67" s="30"/>
      <c r="P67" s="24"/>
      <c r="Q67" s="50"/>
      <c r="R67" s="24"/>
      <c r="S67" s="24"/>
      <c r="T67" s="24"/>
      <c r="U67" s="24">
        <v>331</v>
      </c>
      <c r="V67" s="24"/>
      <c r="W67" s="24"/>
      <c r="X67" s="24"/>
      <c r="Y67" s="24"/>
      <c r="Z67" s="24"/>
      <c r="AA67" s="24"/>
      <c r="AB67" s="24"/>
      <c r="AC67" s="24">
        <f t="shared" si="19"/>
        <v>12</v>
      </c>
      <c r="AD67" s="51">
        <f t="shared" si="15"/>
        <v>514.20000000000005</v>
      </c>
      <c r="AE67" s="27" t="s">
        <v>54</v>
      </c>
      <c r="AF67" s="27" t="s">
        <v>53</v>
      </c>
      <c r="AG67" s="27" t="s">
        <v>54</v>
      </c>
      <c r="AH67" s="27" t="s">
        <v>54</v>
      </c>
      <c r="AI67" s="27" t="s">
        <v>53</v>
      </c>
      <c r="AJ67" s="27" t="s">
        <v>61</v>
      </c>
      <c r="AK67" s="39">
        <v>28.02</v>
      </c>
      <c r="AL67" s="36">
        <f t="shared" si="5"/>
        <v>14407.884000000002</v>
      </c>
      <c r="AM67" s="36">
        <f t="shared" si="3"/>
        <v>172894.60800000001</v>
      </c>
      <c r="AN67" s="36">
        <f t="shared" si="6"/>
        <v>720.39420000000018</v>
      </c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</row>
    <row r="68" spans="1:250" s="52" customFormat="1" ht="15.75" customHeight="1" x14ac:dyDescent="0.2">
      <c r="A68" s="77">
        <f t="shared" si="7"/>
        <v>56</v>
      </c>
      <c r="B68" s="53" t="s">
        <v>136</v>
      </c>
      <c r="C68" s="55">
        <v>32</v>
      </c>
      <c r="D68" s="24">
        <v>1980</v>
      </c>
      <c r="E68" s="26" t="s">
        <v>79</v>
      </c>
      <c r="F68" s="24">
        <v>2</v>
      </c>
      <c r="G68" s="24"/>
      <c r="H68" s="24">
        <v>2</v>
      </c>
      <c r="I68" s="24">
        <v>2</v>
      </c>
      <c r="J68" s="24">
        <v>16</v>
      </c>
      <c r="K68" s="24"/>
      <c r="L68" s="30">
        <f t="shared" si="14"/>
        <v>1137.7999999999997</v>
      </c>
      <c r="M68" s="30">
        <v>891.8</v>
      </c>
      <c r="N68" s="30">
        <v>154.30000000000001</v>
      </c>
      <c r="O68" s="30">
        <v>71.599999999999994</v>
      </c>
      <c r="P68" s="24"/>
      <c r="Q68" s="50">
        <v>20.100000000000001</v>
      </c>
      <c r="R68" s="24"/>
      <c r="S68" s="24"/>
      <c r="T68" s="24">
        <v>3307.75</v>
      </c>
      <c r="U68" s="24">
        <v>625.85</v>
      </c>
      <c r="V68" s="24"/>
      <c r="W68" s="24"/>
      <c r="X68" s="24"/>
      <c r="Y68" s="24">
        <v>2681.9</v>
      </c>
      <c r="Z68" s="24"/>
      <c r="AA68" s="24"/>
      <c r="AB68" s="24"/>
      <c r="AC68" s="24">
        <f t="shared" si="19"/>
        <v>16</v>
      </c>
      <c r="AD68" s="51">
        <f t="shared" si="15"/>
        <v>891.8</v>
      </c>
      <c r="AE68" s="27" t="s">
        <v>54</v>
      </c>
      <c r="AF68" s="27" t="s">
        <v>53</v>
      </c>
      <c r="AG68" s="27" t="s">
        <v>54</v>
      </c>
      <c r="AH68" s="27" t="str">
        <f>AG68</f>
        <v>+</v>
      </c>
      <c r="AI68" s="27" t="s">
        <v>53</v>
      </c>
      <c r="AJ68" s="27" t="s">
        <v>61</v>
      </c>
      <c r="AK68" s="39">
        <v>28.02</v>
      </c>
      <c r="AL68" s="36">
        <f t="shared" si="5"/>
        <v>24988.235999999997</v>
      </c>
      <c r="AM68" s="36">
        <f t="shared" si="3"/>
        <v>299858.83199999994</v>
      </c>
      <c r="AN68" s="36">
        <f t="shared" si="6"/>
        <v>1249.4117999999999</v>
      </c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</row>
    <row r="69" spans="1:250" s="52" customFormat="1" ht="15.75" customHeight="1" x14ac:dyDescent="0.2">
      <c r="A69" s="77">
        <f t="shared" si="7"/>
        <v>57</v>
      </c>
      <c r="B69" s="53" t="s">
        <v>143</v>
      </c>
      <c r="C69" s="55">
        <v>9</v>
      </c>
      <c r="D69" s="24">
        <v>2003</v>
      </c>
      <c r="E69" s="26" t="s">
        <v>56</v>
      </c>
      <c r="F69" s="24">
        <v>4.5</v>
      </c>
      <c r="G69" s="24"/>
      <c r="H69" s="24">
        <v>3</v>
      </c>
      <c r="I69" s="24">
        <v>3</v>
      </c>
      <c r="J69" s="24">
        <v>45</v>
      </c>
      <c r="K69" s="24"/>
      <c r="L69" s="30">
        <f t="shared" si="14"/>
        <v>3567.23</v>
      </c>
      <c r="M69" s="30">
        <v>3059.13</v>
      </c>
      <c r="N69" s="30">
        <v>341.4</v>
      </c>
      <c r="O69" s="30">
        <v>166.7</v>
      </c>
      <c r="P69" s="24"/>
      <c r="Q69" s="50"/>
      <c r="R69" s="24"/>
      <c r="S69" s="24">
        <v>668.4</v>
      </c>
      <c r="T69" s="24">
        <v>4800</v>
      </c>
      <c r="U69" s="24">
        <v>1013.1</v>
      </c>
      <c r="V69" s="24"/>
      <c r="W69" s="24"/>
      <c r="X69" s="24"/>
      <c r="Y69" s="24"/>
      <c r="Z69" s="24"/>
      <c r="AA69" s="24"/>
      <c r="AB69" s="24">
        <f>J69</f>
        <v>45</v>
      </c>
      <c r="AC69" s="24"/>
      <c r="AD69" s="51">
        <f t="shared" si="15"/>
        <v>3059.13</v>
      </c>
      <c r="AE69" s="27" t="s">
        <v>54</v>
      </c>
      <c r="AF69" s="27" t="s">
        <v>54</v>
      </c>
      <c r="AG69" s="27" t="s">
        <v>54</v>
      </c>
      <c r="AH69" s="27" t="s">
        <v>54</v>
      </c>
      <c r="AI69" s="27" t="s">
        <v>53</v>
      </c>
      <c r="AJ69" s="27" t="s">
        <v>61</v>
      </c>
      <c r="AK69" s="80">
        <v>25.18</v>
      </c>
      <c r="AL69" s="36">
        <f t="shared" si="5"/>
        <v>77028.893400000001</v>
      </c>
      <c r="AM69" s="36">
        <f t="shared" si="3"/>
        <v>924346.72080000001</v>
      </c>
      <c r="AN69" s="36">
        <f t="shared" si="6"/>
        <v>3851.4446700000003</v>
      </c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</row>
    <row r="70" spans="1:250" s="52" customFormat="1" ht="15.75" customHeight="1" x14ac:dyDescent="0.2">
      <c r="A70" s="77">
        <f t="shared" si="7"/>
        <v>58</v>
      </c>
      <c r="B70" s="53" t="s">
        <v>144</v>
      </c>
      <c r="C70" s="55">
        <v>1</v>
      </c>
      <c r="D70" s="24">
        <v>1990</v>
      </c>
      <c r="E70" s="26" t="s">
        <v>82</v>
      </c>
      <c r="F70" s="24">
        <v>2</v>
      </c>
      <c r="G70" s="24"/>
      <c r="H70" s="24">
        <v>5</v>
      </c>
      <c r="I70" s="24">
        <v>5</v>
      </c>
      <c r="J70" s="24">
        <v>20</v>
      </c>
      <c r="K70" s="24"/>
      <c r="L70" s="30">
        <f t="shared" si="14"/>
        <v>1368.2</v>
      </c>
      <c r="M70" s="30">
        <v>1217.7</v>
      </c>
      <c r="N70" s="30">
        <v>150.5</v>
      </c>
      <c r="O70" s="30"/>
      <c r="P70" s="24"/>
      <c r="Q70" s="50"/>
      <c r="R70" s="24"/>
      <c r="S70" s="24"/>
      <c r="T70" s="24">
        <v>2300</v>
      </c>
      <c r="U70" s="24">
        <v>842.8</v>
      </c>
      <c r="V70" s="24"/>
      <c r="W70" s="24"/>
      <c r="X70" s="24"/>
      <c r="Y70" s="24">
        <v>1457</v>
      </c>
      <c r="Z70" s="24"/>
      <c r="AA70" s="24"/>
      <c r="AB70" s="24">
        <f>J70</f>
        <v>20</v>
      </c>
      <c r="AC70" s="24"/>
      <c r="AD70" s="51">
        <f t="shared" si="15"/>
        <v>1217.7</v>
      </c>
      <c r="AE70" s="27" t="s">
        <v>54</v>
      </c>
      <c r="AF70" s="27" t="s">
        <v>54</v>
      </c>
      <c r="AG70" s="27" t="s">
        <v>54</v>
      </c>
      <c r="AH70" s="27" t="s">
        <v>54</v>
      </c>
      <c r="AI70" s="27" t="s">
        <v>53</v>
      </c>
      <c r="AJ70" s="27" t="s">
        <v>61</v>
      </c>
      <c r="AK70" s="39">
        <v>28.02</v>
      </c>
      <c r="AL70" s="36">
        <f t="shared" si="5"/>
        <v>34119.953999999998</v>
      </c>
      <c r="AM70" s="36">
        <f t="shared" si="3"/>
        <v>409439.44799999997</v>
      </c>
      <c r="AN70" s="36">
        <f t="shared" si="6"/>
        <v>1705.9976999999999</v>
      </c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</row>
    <row r="71" spans="1:250" s="52" customFormat="1" ht="15.75" customHeight="1" x14ac:dyDescent="0.2">
      <c r="A71" s="37"/>
      <c r="B71" s="58" t="s">
        <v>70</v>
      </c>
      <c r="C71" s="37"/>
      <c r="D71" s="37"/>
      <c r="E71" s="37"/>
      <c r="F71" s="37"/>
      <c r="G71" s="37"/>
      <c r="H71" s="37"/>
      <c r="I71" s="37"/>
      <c r="J71" s="37"/>
      <c r="K71" s="37"/>
      <c r="L71" s="61">
        <f>SUM(L13:L70)</f>
        <v>54938.220000000023</v>
      </c>
      <c r="M71" s="61">
        <f t="shared" ref="M71:O71" si="20">SUM(M13:M70)</f>
        <v>48582.119999999995</v>
      </c>
      <c r="N71" s="61">
        <f t="shared" si="20"/>
        <v>4956.0999999999995</v>
      </c>
      <c r="O71" s="61">
        <f t="shared" si="20"/>
        <v>1337.6</v>
      </c>
      <c r="P71" s="61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8"/>
      <c r="AE71" s="27"/>
      <c r="AF71" s="27"/>
      <c r="AG71" s="27"/>
      <c r="AH71" s="27"/>
      <c r="AI71" s="27"/>
      <c r="AJ71" s="27"/>
      <c r="AK71" s="24"/>
      <c r="AL71" s="30">
        <f>SUM(AL13:AL70)</f>
        <v>1330750.3824</v>
      </c>
      <c r="AM71" s="30">
        <f t="shared" ref="AM71:AN71" si="21">SUM(AM13:AM70)</f>
        <v>15969004.588800007</v>
      </c>
      <c r="AN71" s="30">
        <f t="shared" si="21"/>
        <v>66537.519119999983</v>
      </c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</row>
    <row r="73" spans="1:250" x14ac:dyDescent="0.2">
      <c r="M73" s="43"/>
    </row>
  </sheetData>
  <autoFilter ref="F9:I71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P58"/>
  <sheetViews>
    <sheetView topLeftCell="Y1" zoomScale="118" zoomScaleNormal="118" zoomScaleSheetLayoutView="100" workbookViewId="0">
      <selection activeCell="AN13" sqref="AN13"/>
    </sheetView>
  </sheetViews>
  <sheetFormatPr defaultRowHeight="12.75" x14ac:dyDescent="0.2"/>
  <cols>
    <col min="1" max="1" width="3.140625" style="1" customWidth="1"/>
    <col min="2" max="2" width="16.85546875" style="2" customWidth="1"/>
    <col min="3" max="4" width="5.140625" style="1" customWidth="1"/>
    <col min="5" max="5" width="10.7109375" style="1" customWidth="1"/>
    <col min="6" max="11" width="4.140625" style="1" customWidth="1"/>
    <col min="12" max="29" width="6.5703125" style="1" customWidth="1"/>
    <col min="30" max="30" width="9.5703125" style="3" customWidth="1"/>
    <col min="31" max="34" width="2.85546875" style="4" customWidth="1"/>
    <col min="35" max="36" width="3" style="4" customWidth="1"/>
    <col min="37" max="37" width="9.140625" style="1"/>
    <col min="38" max="40" width="10.7109375" style="1" customWidth="1"/>
    <col min="41" max="250" width="9.140625" style="1"/>
    <col min="251" max="16384" width="9.140625" style="45"/>
  </cols>
  <sheetData>
    <row r="1" spans="1:250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46"/>
      <c r="R1" s="8"/>
      <c r="S1" s="8"/>
      <c r="T1" s="8"/>
      <c r="U1" s="9" t="s">
        <v>0</v>
      </c>
      <c r="V1" s="8"/>
      <c r="W1" s="6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250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/>
      <c r="O2" s="11"/>
      <c r="P2" s="11"/>
      <c r="Q2" s="11" t="s">
        <v>1</v>
      </c>
      <c r="R2" s="12"/>
      <c r="S2" s="12"/>
      <c r="T2" s="12"/>
      <c r="U2" s="12"/>
      <c r="V2" s="12"/>
      <c r="W2" s="6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250" ht="17.100000000000001" customHeight="1" x14ac:dyDescent="0.2">
      <c r="B3" s="10"/>
      <c r="C3" s="5"/>
      <c r="D3" s="5"/>
      <c r="E3" s="5"/>
      <c r="F3" s="5"/>
      <c r="G3" s="5"/>
      <c r="H3" s="5"/>
      <c r="I3" s="5"/>
      <c r="J3" s="5"/>
      <c r="K3" s="6"/>
      <c r="L3" s="6"/>
      <c r="N3" s="11" t="s">
        <v>191</v>
      </c>
      <c r="O3" s="46"/>
      <c r="P3" s="11"/>
      <c r="Q3" s="9"/>
      <c r="R3" s="12"/>
      <c r="S3" s="12"/>
      <c r="T3" s="12"/>
      <c r="U3" s="12"/>
      <c r="V3" s="45"/>
      <c r="W3" s="45"/>
      <c r="X3" s="13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250" ht="14.1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145</v>
      </c>
      <c r="O4" s="11"/>
      <c r="P4" s="11"/>
      <c r="Q4" s="9"/>
      <c r="R4" s="12"/>
      <c r="S4" s="12"/>
      <c r="T4" s="12" t="s">
        <v>3</v>
      </c>
      <c r="U4" s="12"/>
      <c r="V4" s="12"/>
      <c r="W4" s="6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250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22" t="s">
        <v>198</v>
      </c>
      <c r="O5" s="11"/>
      <c r="P5" s="11"/>
      <c r="Q5" s="9"/>
      <c r="R5" s="12"/>
      <c r="S5" s="12"/>
      <c r="T5" s="12"/>
      <c r="U5" s="12"/>
      <c r="V5" s="12"/>
      <c r="W5" s="6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250" ht="15.75" customHeight="1" x14ac:dyDescent="0.2">
      <c r="B6" s="14" t="s">
        <v>146</v>
      </c>
      <c r="C6" s="6"/>
      <c r="D6" s="6"/>
      <c r="E6" s="11" t="s">
        <v>5</v>
      </c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12"/>
      <c r="W6" s="6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250" ht="14.1" customHeight="1" x14ac:dyDescent="0.2"/>
    <row r="8" spans="1:250" ht="14.25" customHeight="1" x14ac:dyDescent="0.2">
      <c r="A8" s="125" t="s">
        <v>6</v>
      </c>
      <c r="B8" s="125" t="s">
        <v>7</v>
      </c>
      <c r="C8" s="125" t="s">
        <v>8</v>
      </c>
      <c r="D8" s="125" t="s">
        <v>9</v>
      </c>
      <c r="E8" s="125" t="s">
        <v>10</v>
      </c>
      <c r="F8" s="126" t="s">
        <v>11</v>
      </c>
      <c r="G8" s="126"/>
      <c r="H8" s="126"/>
      <c r="I8" s="126"/>
      <c r="J8" s="126"/>
      <c r="K8" s="126"/>
      <c r="L8" s="125" t="s">
        <v>12</v>
      </c>
      <c r="M8" s="126" t="s">
        <v>13</v>
      </c>
      <c r="N8" s="126"/>
      <c r="O8" s="126"/>
      <c r="P8" s="125" t="s">
        <v>14</v>
      </c>
      <c r="Q8" s="125" t="s">
        <v>15</v>
      </c>
      <c r="R8" s="125" t="s">
        <v>16</v>
      </c>
      <c r="S8" s="125" t="s">
        <v>17</v>
      </c>
      <c r="T8" s="125" t="s">
        <v>18</v>
      </c>
      <c r="U8" s="126" t="s">
        <v>13</v>
      </c>
      <c r="V8" s="126"/>
      <c r="W8" s="126"/>
      <c r="X8" s="126"/>
      <c r="Y8" s="126"/>
      <c r="Z8" s="126"/>
      <c r="AA8" s="126"/>
      <c r="AB8" s="128" t="s">
        <v>19</v>
      </c>
      <c r="AC8" s="128"/>
      <c r="AD8" s="130" t="s">
        <v>20</v>
      </c>
      <c r="AE8" s="130"/>
      <c r="AF8" s="130"/>
      <c r="AG8" s="130"/>
      <c r="AH8" s="130"/>
      <c r="AI8" s="130"/>
      <c r="AJ8" s="131" t="s">
        <v>175</v>
      </c>
      <c r="AK8" s="124" t="s">
        <v>21</v>
      </c>
      <c r="AL8" s="124" t="s">
        <v>22</v>
      </c>
      <c r="AM8" s="124" t="s">
        <v>23</v>
      </c>
      <c r="AN8" s="124" t="s">
        <v>24</v>
      </c>
    </row>
    <row r="9" spans="1:250" ht="29.25" customHeight="1" x14ac:dyDescent="0.2">
      <c r="A9" s="125"/>
      <c r="B9" s="125"/>
      <c r="C9" s="125"/>
      <c r="D9" s="125"/>
      <c r="E9" s="125"/>
      <c r="F9" s="125" t="s">
        <v>25</v>
      </c>
      <c r="G9" s="125" t="s">
        <v>26</v>
      </c>
      <c r="H9" s="125" t="s">
        <v>27</v>
      </c>
      <c r="I9" s="125" t="s">
        <v>28</v>
      </c>
      <c r="J9" s="126" t="s">
        <v>29</v>
      </c>
      <c r="K9" s="126"/>
      <c r="L9" s="125"/>
      <c r="M9" s="125" t="s">
        <v>30</v>
      </c>
      <c r="N9" s="125" t="s">
        <v>31</v>
      </c>
      <c r="O9" s="125" t="s">
        <v>32</v>
      </c>
      <c r="P9" s="125"/>
      <c r="Q9" s="125"/>
      <c r="R9" s="125"/>
      <c r="S9" s="125"/>
      <c r="T9" s="125"/>
      <c r="U9" s="125" t="s">
        <v>33</v>
      </c>
      <c r="V9" s="125" t="s">
        <v>34</v>
      </c>
      <c r="W9" s="125" t="s">
        <v>35</v>
      </c>
      <c r="X9" s="125" t="s">
        <v>36</v>
      </c>
      <c r="Y9" s="125" t="s">
        <v>37</v>
      </c>
      <c r="Z9" s="125" t="s">
        <v>38</v>
      </c>
      <c r="AA9" s="125" t="s">
        <v>39</v>
      </c>
      <c r="AB9" s="128"/>
      <c r="AC9" s="128"/>
      <c r="AD9" s="130"/>
      <c r="AE9" s="130"/>
      <c r="AF9" s="130"/>
      <c r="AG9" s="130"/>
      <c r="AH9" s="130"/>
      <c r="AI9" s="130"/>
      <c r="AJ9" s="132"/>
      <c r="AK9" s="124"/>
      <c r="AL9" s="124"/>
      <c r="AM9" s="124"/>
      <c r="AN9" s="124"/>
    </row>
    <row r="10" spans="1:250" ht="12.7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40</v>
      </c>
      <c r="K10" s="125" t="s">
        <v>41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8"/>
      <c r="AC10" s="128"/>
      <c r="AD10" s="129" t="s">
        <v>42</v>
      </c>
      <c r="AE10" s="127" t="s">
        <v>43</v>
      </c>
      <c r="AF10" s="127" t="s">
        <v>44</v>
      </c>
      <c r="AG10" s="127" t="s">
        <v>45</v>
      </c>
      <c r="AH10" s="130" t="s">
        <v>46</v>
      </c>
      <c r="AI10" s="130"/>
      <c r="AJ10" s="132"/>
      <c r="AK10" s="124"/>
      <c r="AL10" s="124"/>
      <c r="AM10" s="124"/>
      <c r="AN10" s="124"/>
    </row>
    <row r="11" spans="1:250" ht="90.7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" t="s">
        <v>47</v>
      </c>
      <c r="AC11" s="34" t="s">
        <v>48</v>
      </c>
      <c r="AD11" s="129"/>
      <c r="AE11" s="127"/>
      <c r="AF11" s="127"/>
      <c r="AG11" s="127"/>
      <c r="AH11" s="35" t="s">
        <v>49</v>
      </c>
      <c r="AI11" s="35" t="s">
        <v>50</v>
      </c>
      <c r="AJ11" s="133"/>
      <c r="AK11" s="124"/>
      <c r="AL11" s="124"/>
      <c r="AM11" s="124"/>
      <c r="AN11" s="124"/>
    </row>
    <row r="12" spans="1:250" ht="10.5" customHeight="1" x14ac:dyDescent="0.2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 t="s">
        <v>173</v>
      </c>
      <c r="AM12" s="26" t="s">
        <v>174</v>
      </c>
      <c r="AN12" s="26" t="s">
        <v>193</v>
      </c>
    </row>
    <row r="13" spans="1:250" s="52" customFormat="1" ht="15" customHeight="1" x14ac:dyDescent="0.2">
      <c r="A13" s="24">
        <v>1</v>
      </c>
      <c r="B13" s="53" t="s">
        <v>122</v>
      </c>
      <c r="C13" s="55">
        <v>38</v>
      </c>
      <c r="D13" s="24">
        <v>1978</v>
      </c>
      <c r="E13" s="26" t="s">
        <v>82</v>
      </c>
      <c r="F13" s="24">
        <v>2</v>
      </c>
      <c r="G13" s="24"/>
      <c r="H13" s="24">
        <v>2</v>
      </c>
      <c r="I13" s="24">
        <v>2</v>
      </c>
      <c r="J13" s="24">
        <v>8</v>
      </c>
      <c r="K13" s="24"/>
      <c r="L13" s="30">
        <f t="shared" ref="L13:L54" si="0">M13+N13+O13+Q13+P13</f>
        <v>542.6</v>
      </c>
      <c r="M13" s="30">
        <v>481.9</v>
      </c>
      <c r="N13" s="30">
        <v>31.6</v>
      </c>
      <c r="O13" s="30">
        <v>29.1</v>
      </c>
      <c r="P13" s="24"/>
      <c r="Q13" s="24"/>
      <c r="R13" s="24"/>
      <c r="S13" s="24"/>
      <c r="T13" s="24" t="s">
        <v>53</v>
      </c>
      <c r="U13" s="24">
        <v>340</v>
      </c>
      <c r="V13" s="24" t="s">
        <v>53</v>
      </c>
      <c r="W13" s="24" t="s">
        <v>53</v>
      </c>
      <c r="X13" s="24" t="s">
        <v>53</v>
      </c>
      <c r="Y13" s="24" t="s">
        <v>53</v>
      </c>
      <c r="Z13" s="24" t="s">
        <v>53</v>
      </c>
      <c r="AA13" s="24" t="s">
        <v>53</v>
      </c>
      <c r="AB13" s="24"/>
      <c r="AC13" s="24">
        <f>J13</f>
        <v>8</v>
      </c>
      <c r="AD13" s="59">
        <f t="shared" ref="AD13:AD54" si="1">M13+P13</f>
        <v>481.9</v>
      </c>
      <c r="AE13" s="27" t="s">
        <v>54</v>
      </c>
      <c r="AF13" s="27" t="str">
        <f>AE32</f>
        <v>+</v>
      </c>
      <c r="AG13" s="27" t="str">
        <f>AF32</f>
        <v>+</v>
      </c>
      <c r="AH13" s="27" t="str">
        <f>AG32</f>
        <v>+</v>
      </c>
      <c r="AI13" s="27" t="s">
        <v>53</v>
      </c>
      <c r="AJ13" s="27" t="s">
        <v>53</v>
      </c>
      <c r="AK13" s="39">
        <v>28.02</v>
      </c>
      <c r="AL13" s="36">
        <f t="shared" ref="AL13" si="2">(M13+P13)*AK13</f>
        <v>13502.838</v>
      </c>
      <c r="AM13" s="36">
        <f t="shared" ref="AM13:AM54" si="3">AL13*12</f>
        <v>162034.05599999998</v>
      </c>
      <c r="AN13" s="36">
        <f t="shared" ref="AN13" si="4">AL13*0.05</f>
        <v>675.14190000000008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s="52" customFormat="1" ht="15" customHeight="1" x14ac:dyDescent="0.2">
      <c r="A14" s="24">
        <f>A13+1</f>
        <v>2</v>
      </c>
      <c r="B14" s="53" t="s">
        <v>123</v>
      </c>
      <c r="C14" s="55">
        <v>40</v>
      </c>
      <c r="D14" s="24">
        <v>1983</v>
      </c>
      <c r="E14" s="26" t="s">
        <v>82</v>
      </c>
      <c r="F14" s="24">
        <v>2</v>
      </c>
      <c r="G14" s="24"/>
      <c r="H14" s="24">
        <v>2</v>
      </c>
      <c r="I14" s="24">
        <v>2</v>
      </c>
      <c r="J14" s="24">
        <v>8</v>
      </c>
      <c r="K14" s="24"/>
      <c r="L14" s="30">
        <f t="shared" si="0"/>
        <v>590.80000000000007</v>
      </c>
      <c r="M14" s="30">
        <v>494.9</v>
      </c>
      <c r="N14" s="30">
        <v>61.7</v>
      </c>
      <c r="O14" s="30">
        <v>34.200000000000003</v>
      </c>
      <c r="P14" s="24"/>
      <c r="Q14" s="24"/>
      <c r="R14" s="24"/>
      <c r="S14" s="24"/>
      <c r="T14" s="50">
        <v>1433</v>
      </c>
      <c r="U14" s="50">
        <v>329.1</v>
      </c>
      <c r="V14" s="24" t="s">
        <v>53</v>
      </c>
      <c r="W14" s="24" t="s">
        <v>53</v>
      </c>
      <c r="X14" s="24" t="s">
        <v>53</v>
      </c>
      <c r="Y14" s="24">
        <v>1104</v>
      </c>
      <c r="Z14" s="24" t="s">
        <v>53</v>
      </c>
      <c r="AA14" s="24" t="s">
        <v>53</v>
      </c>
      <c r="AB14" s="24"/>
      <c r="AC14" s="24">
        <f t="shared" ref="AC14:AC30" si="5">J14</f>
        <v>8</v>
      </c>
      <c r="AD14" s="59">
        <f t="shared" si="1"/>
        <v>494.9</v>
      </c>
      <c r="AE14" s="27" t="s">
        <v>54</v>
      </c>
      <c r="AF14" s="69" t="s">
        <v>106</v>
      </c>
      <c r="AG14" s="27" t="str">
        <f>AE14</f>
        <v>+</v>
      </c>
      <c r="AH14" s="27" t="str">
        <f>AG34</f>
        <v>+</v>
      </c>
      <c r="AI14" s="27" t="s">
        <v>53</v>
      </c>
      <c r="AJ14" s="27" t="s">
        <v>53</v>
      </c>
      <c r="AK14" s="39">
        <v>28.02</v>
      </c>
      <c r="AL14" s="36">
        <f t="shared" ref="AL14:AL54" si="6">(M14+P14)*AK14</f>
        <v>13867.098</v>
      </c>
      <c r="AM14" s="36">
        <f t="shared" si="3"/>
        <v>166405.17600000001</v>
      </c>
      <c r="AN14" s="36">
        <f t="shared" ref="AN14:AN54" si="7">AL14*0.05</f>
        <v>693.35490000000004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s="52" customFormat="1" ht="15" customHeight="1" x14ac:dyDescent="0.2">
      <c r="A15" s="80">
        <f t="shared" ref="A15:A54" si="8">A14+1</f>
        <v>3</v>
      </c>
      <c r="B15" s="53" t="s">
        <v>123</v>
      </c>
      <c r="C15" s="66">
        <v>42</v>
      </c>
      <c r="D15" s="24">
        <v>1980</v>
      </c>
      <c r="E15" s="26" t="s">
        <v>82</v>
      </c>
      <c r="F15" s="24">
        <v>2</v>
      </c>
      <c r="G15" s="24"/>
      <c r="H15" s="24">
        <v>3</v>
      </c>
      <c r="I15" s="24">
        <v>3</v>
      </c>
      <c r="J15" s="24">
        <v>12</v>
      </c>
      <c r="K15" s="24"/>
      <c r="L15" s="30">
        <f t="shared" si="0"/>
        <v>829.5</v>
      </c>
      <c r="M15" s="30">
        <v>733.5</v>
      </c>
      <c r="N15" s="30">
        <v>46.1</v>
      </c>
      <c r="O15" s="30">
        <v>49.9</v>
      </c>
      <c r="P15" s="24"/>
      <c r="Q15" s="24"/>
      <c r="R15" s="24"/>
      <c r="S15" s="24"/>
      <c r="T15" s="24" t="s">
        <v>53</v>
      </c>
      <c r="U15" s="24">
        <v>498.2</v>
      </c>
      <c r="V15" s="24" t="s">
        <v>53</v>
      </c>
      <c r="W15" s="24" t="s">
        <v>53</v>
      </c>
      <c r="X15" s="24" t="s">
        <v>53</v>
      </c>
      <c r="Y15" s="24" t="s">
        <v>53</v>
      </c>
      <c r="Z15" s="24" t="s">
        <v>53</v>
      </c>
      <c r="AA15" s="24" t="s">
        <v>53</v>
      </c>
      <c r="AB15" s="24"/>
      <c r="AC15" s="24">
        <f t="shared" si="5"/>
        <v>12</v>
      </c>
      <c r="AD15" s="59">
        <f t="shared" si="1"/>
        <v>733.5</v>
      </c>
      <c r="AE15" s="27" t="s">
        <v>54</v>
      </c>
      <c r="AF15" s="69" t="s">
        <v>106</v>
      </c>
      <c r="AG15" s="27" t="str">
        <f>AE15</f>
        <v>+</v>
      </c>
      <c r="AH15" s="27" t="str">
        <f>AG37</f>
        <v>+</v>
      </c>
      <c r="AI15" s="27" t="s">
        <v>53</v>
      </c>
      <c r="AJ15" s="27" t="s">
        <v>53</v>
      </c>
      <c r="AK15" s="39">
        <v>28.02</v>
      </c>
      <c r="AL15" s="36">
        <f t="shared" si="6"/>
        <v>20552.669999999998</v>
      </c>
      <c r="AM15" s="36">
        <f t="shared" si="3"/>
        <v>246632.03999999998</v>
      </c>
      <c r="AN15" s="36">
        <f t="shared" si="7"/>
        <v>1027.6334999999999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s="52" customFormat="1" ht="15" customHeight="1" x14ac:dyDescent="0.2">
      <c r="A16" s="80">
        <f t="shared" si="8"/>
        <v>4</v>
      </c>
      <c r="B16" s="53" t="s">
        <v>122</v>
      </c>
      <c r="C16" s="66">
        <v>43</v>
      </c>
      <c r="D16" s="24">
        <v>1979</v>
      </c>
      <c r="E16" s="26" t="s">
        <v>82</v>
      </c>
      <c r="F16" s="24">
        <v>2</v>
      </c>
      <c r="G16" s="24"/>
      <c r="H16" s="24">
        <v>2</v>
      </c>
      <c r="I16" s="24">
        <v>2</v>
      </c>
      <c r="J16" s="24">
        <v>22</v>
      </c>
      <c r="K16" s="24"/>
      <c r="L16" s="30">
        <f t="shared" si="0"/>
        <v>1250.71</v>
      </c>
      <c r="M16" s="30">
        <v>1001.81</v>
      </c>
      <c r="N16" s="30">
        <v>140</v>
      </c>
      <c r="O16" s="30">
        <v>0</v>
      </c>
      <c r="P16" s="24">
        <v>108.9</v>
      </c>
      <c r="Q16" s="24"/>
      <c r="R16" s="24"/>
      <c r="S16" s="24"/>
      <c r="T16" s="24">
        <v>1946</v>
      </c>
      <c r="U16" s="24">
        <v>723.1</v>
      </c>
      <c r="V16" s="24" t="s">
        <v>53</v>
      </c>
      <c r="W16" s="24" t="s">
        <v>53</v>
      </c>
      <c r="X16" s="24" t="s">
        <v>53</v>
      </c>
      <c r="Y16" s="24" t="s">
        <v>53</v>
      </c>
      <c r="Z16" s="24" t="s">
        <v>53</v>
      </c>
      <c r="AA16" s="24" t="s">
        <v>53</v>
      </c>
      <c r="AB16" s="24"/>
      <c r="AC16" s="24">
        <f t="shared" si="5"/>
        <v>22</v>
      </c>
      <c r="AD16" s="59">
        <f t="shared" si="1"/>
        <v>1110.71</v>
      </c>
      <c r="AE16" s="27" t="s">
        <v>54</v>
      </c>
      <c r="AF16" s="27" t="str">
        <f t="shared" ref="AF16:AG22" si="9">AE16</f>
        <v>+</v>
      </c>
      <c r="AG16" s="27" t="str">
        <f t="shared" si="9"/>
        <v>+</v>
      </c>
      <c r="AH16" s="69" t="s">
        <v>53</v>
      </c>
      <c r="AI16" s="27" t="s">
        <v>53</v>
      </c>
      <c r="AJ16" s="69" t="s">
        <v>106</v>
      </c>
      <c r="AK16" s="39">
        <v>28.02</v>
      </c>
      <c r="AL16" s="36">
        <f t="shared" si="6"/>
        <v>31122.0942</v>
      </c>
      <c r="AM16" s="36">
        <f t="shared" si="3"/>
        <v>373465.13040000002</v>
      </c>
      <c r="AN16" s="36">
        <f t="shared" si="7"/>
        <v>1556.1047100000001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s="52" customFormat="1" ht="15" customHeight="1" x14ac:dyDescent="0.2">
      <c r="A17" s="80">
        <f t="shared" si="8"/>
        <v>5</v>
      </c>
      <c r="B17" s="53" t="s">
        <v>123</v>
      </c>
      <c r="C17" s="66" t="s">
        <v>147</v>
      </c>
      <c r="D17" s="24">
        <v>1981</v>
      </c>
      <c r="E17" s="26" t="s">
        <v>82</v>
      </c>
      <c r="F17" s="24">
        <v>2</v>
      </c>
      <c r="G17" s="24"/>
      <c r="H17" s="24">
        <v>3</v>
      </c>
      <c r="I17" s="24">
        <v>3</v>
      </c>
      <c r="J17" s="24">
        <v>12</v>
      </c>
      <c r="K17" s="24"/>
      <c r="L17" s="30">
        <f t="shared" si="0"/>
        <v>855.3</v>
      </c>
      <c r="M17" s="30">
        <v>735.9</v>
      </c>
      <c r="N17" s="30">
        <v>75</v>
      </c>
      <c r="O17" s="30">
        <v>44.4</v>
      </c>
      <c r="P17" s="24"/>
      <c r="Q17" s="24"/>
      <c r="R17" s="24"/>
      <c r="S17" s="24"/>
      <c r="T17" s="24">
        <v>1580</v>
      </c>
      <c r="U17" s="24">
        <v>483</v>
      </c>
      <c r="V17" s="24" t="s">
        <v>53</v>
      </c>
      <c r="W17" s="24" t="s">
        <v>53</v>
      </c>
      <c r="X17" s="24" t="s">
        <v>53</v>
      </c>
      <c r="Y17" s="24">
        <v>1097</v>
      </c>
      <c r="Z17" s="24" t="s">
        <v>53</v>
      </c>
      <c r="AA17" s="24" t="s">
        <v>53</v>
      </c>
      <c r="AB17" s="24"/>
      <c r="AC17" s="24">
        <f t="shared" si="5"/>
        <v>12</v>
      </c>
      <c r="AD17" s="59">
        <f t="shared" si="1"/>
        <v>735.9</v>
      </c>
      <c r="AE17" s="27" t="s">
        <v>54</v>
      </c>
      <c r="AF17" s="27" t="str">
        <f t="shared" si="9"/>
        <v>+</v>
      </c>
      <c r="AG17" s="27" t="str">
        <f t="shared" si="9"/>
        <v>+</v>
      </c>
      <c r="AH17" s="27" t="str">
        <f t="shared" ref="AH17:AH22" si="10">AG17</f>
        <v>+</v>
      </c>
      <c r="AI17" s="27" t="s">
        <v>53</v>
      </c>
      <c r="AJ17" s="27" t="s">
        <v>53</v>
      </c>
      <c r="AK17" s="39">
        <v>28.02</v>
      </c>
      <c r="AL17" s="36">
        <f t="shared" si="6"/>
        <v>20619.917999999998</v>
      </c>
      <c r="AM17" s="36">
        <f t="shared" si="3"/>
        <v>247439.01599999997</v>
      </c>
      <c r="AN17" s="36">
        <f t="shared" si="7"/>
        <v>1030.9958999999999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s="52" customFormat="1" ht="15" customHeight="1" x14ac:dyDescent="0.2">
      <c r="A18" s="80">
        <f t="shared" si="8"/>
        <v>6</v>
      </c>
      <c r="B18" s="53" t="s">
        <v>123</v>
      </c>
      <c r="C18" s="66">
        <v>45</v>
      </c>
      <c r="D18" s="24">
        <v>1981</v>
      </c>
      <c r="E18" s="26" t="s">
        <v>82</v>
      </c>
      <c r="F18" s="24">
        <v>2</v>
      </c>
      <c r="G18" s="24"/>
      <c r="H18" s="24">
        <v>3</v>
      </c>
      <c r="I18" s="24">
        <v>3</v>
      </c>
      <c r="J18" s="24">
        <v>12</v>
      </c>
      <c r="K18" s="24"/>
      <c r="L18" s="30">
        <f t="shared" si="0"/>
        <v>864.58</v>
      </c>
      <c r="M18" s="30">
        <v>731.08</v>
      </c>
      <c r="N18" s="30">
        <v>89.1</v>
      </c>
      <c r="O18" s="30">
        <v>44.4</v>
      </c>
      <c r="P18" s="24"/>
      <c r="Q18" s="24"/>
      <c r="R18" s="24"/>
      <c r="S18" s="24"/>
      <c r="T18" s="24">
        <v>3034</v>
      </c>
      <c r="U18" s="24">
        <v>498</v>
      </c>
      <c r="V18" s="24" t="s">
        <v>53</v>
      </c>
      <c r="W18" s="24" t="s">
        <v>53</v>
      </c>
      <c r="X18" s="24" t="s">
        <v>53</v>
      </c>
      <c r="Y18" s="24">
        <v>2536</v>
      </c>
      <c r="Z18" s="24" t="s">
        <v>53</v>
      </c>
      <c r="AA18" s="24" t="s">
        <v>53</v>
      </c>
      <c r="AB18" s="24"/>
      <c r="AC18" s="24">
        <f t="shared" si="5"/>
        <v>12</v>
      </c>
      <c r="AD18" s="59">
        <f t="shared" si="1"/>
        <v>731.08</v>
      </c>
      <c r="AE18" s="27" t="s">
        <v>54</v>
      </c>
      <c r="AF18" s="27" t="str">
        <f t="shared" si="9"/>
        <v>+</v>
      </c>
      <c r="AG18" s="27" t="str">
        <f t="shared" si="9"/>
        <v>+</v>
      </c>
      <c r="AH18" s="27" t="str">
        <f t="shared" si="10"/>
        <v>+</v>
      </c>
      <c r="AI18" s="27" t="s">
        <v>53</v>
      </c>
      <c r="AJ18" s="27" t="s">
        <v>53</v>
      </c>
      <c r="AK18" s="39">
        <v>28.02</v>
      </c>
      <c r="AL18" s="36">
        <f t="shared" si="6"/>
        <v>20484.8616</v>
      </c>
      <c r="AM18" s="36">
        <f t="shared" si="3"/>
        <v>245818.33919999999</v>
      </c>
      <c r="AN18" s="36">
        <f t="shared" si="7"/>
        <v>1024.24308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s="52" customFormat="1" ht="15" customHeight="1" x14ac:dyDescent="0.2">
      <c r="A19" s="80">
        <f t="shared" si="8"/>
        <v>7</v>
      </c>
      <c r="B19" s="53" t="s">
        <v>123</v>
      </c>
      <c r="C19" s="66">
        <v>46</v>
      </c>
      <c r="D19" s="24">
        <v>1980</v>
      </c>
      <c r="E19" s="26" t="s">
        <v>82</v>
      </c>
      <c r="F19" s="24">
        <v>2</v>
      </c>
      <c r="G19" s="24"/>
      <c r="H19" s="24">
        <v>3</v>
      </c>
      <c r="I19" s="24">
        <v>3</v>
      </c>
      <c r="J19" s="24">
        <v>12</v>
      </c>
      <c r="K19" s="24"/>
      <c r="L19" s="30">
        <f t="shared" si="0"/>
        <v>860.6</v>
      </c>
      <c r="M19" s="30">
        <v>743.7</v>
      </c>
      <c r="N19" s="30">
        <v>75.099999999999994</v>
      </c>
      <c r="O19" s="30">
        <v>41.8</v>
      </c>
      <c r="P19" s="24"/>
      <c r="Q19" s="24"/>
      <c r="R19" s="24"/>
      <c r="S19" s="24"/>
      <c r="T19" s="24" t="s">
        <v>53</v>
      </c>
      <c r="U19" s="24">
        <v>515.20000000000005</v>
      </c>
      <c r="V19" s="24" t="s">
        <v>53</v>
      </c>
      <c r="W19" s="24" t="s">
        <v>53</v>
      </c>
      <c r="X19" s="24" t="s">
        <v>53</v>
      </c>
      <c r="Y19" s="24" t="s">
        <v>53</v>
      </c>
      <c r="Z19" s="24" t="s">
        <v>53</v>
      </c>
      <c r="AA19" s="24" t="s">
        <v>53</v>
      </c>
      <c r="AB19" s="24"/>
      <c r="AC19" s="24">
        <f t="shared" si="5"/>
        <v>12</v>
      </c>
      <c r="AD19" s="59">
        <f t="shared" si="1"/>
        <v>743.7</v>
      </c>
      <c r="AE19" s="27" t="s">
        <v>54</v>
      </c>
      <c r="AF19" s="27" t="str">
        <f t="shared" si="9"/>
        <v>+</v>
      </c>
      <c r="AG19" s="27" t="str">
        <f t="shared" si="9"/>
        <v>+</v>
      </c>
      <c r="AH19" s="27" t="str">
        <f t="shared" si="10"/>
        <v>+</v>
      </c>
      <c r="AI19" s="27" t="s">
        <v>53</v>
      </c>
      <c r="AJ19" s="27" t="s">
        <v>53</v>
      </c>
      <c r="AK19" s="39">
        <v>28.02</v>
      </c>
      <c r="AL19" s="36">
        <f t="shared" si="6"/>
        <v>20838.474000000002</v>
      </c>
      <c r="AM19" s="36">
        <f t="shared" si="3"/>
        <v>250061.68800000002</v>
      </c>
      <c r="AN19" s="36">
        <f t="shared" si="7"/>
        <v>1041.9237000000001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s="52" customFormat="1" ht="15" customHeight="1" x14ac:dyDescent="0.2">
      <c r="A20" s="80">
        <f t="shared" si="8"/>
        <v>8</v>
      </c>
      <c r="B20" s="53" t="s">
        <v>123</v>
      </c>
      <c r="C20" s="66">
        <v>47</v>
      </c>
      <c r="D20" s="24">
        <v>1982</v>
      </c>
      <c r="E20" s="26" t="s">
        <v>82</v>
      </c>
      <c r="F20" s="24">
        <v>2</v>
      </c>
      <c r="G20" s="24"/>
      <c r="H20" s="24">
        <v>3</v>
      </c>
      <c r="I20" s="24">
        <v>3</v>
      </c>
      <c r="J20" s="24">
        <v>12</v>
      </c>
      <c r="K20" s="24"/>
      <c r="L20" s="30">
        <f t="shared" si="0"/>
        <v>869.7</v>
      </c>
      <c r="M20" s="30">
        <v>736.2</v>
      </c>
      <c r="N20" s="30">
        <v>89.1</v>
      </c>
      <c r="O20" s="30">
        <v>44.4</v>
      </c>
      <c r="P20" s="24"/>
      <c r="Q20" s="24"/>
      <c r="R20" s="24"/>
      <c r="S20" s="24"/>
      <c r="T20" s="24">
        <v>3034</v>
      </c>
      <c r="U20" s="24">
        <v>498</v>
      </c>
      <c r="V20" s="24" t="s">
        <v>53</v>
      </c>
      <c r="W20" s="24" t="s">
        <v>53</v>
      </c>
      <c r="X20" s="24" t="s">
        <v>53</v>
      </c>
      <c r="Y20" s="24">
        <v>2536</v>
      </c>
      <c r="Z20" s="24" t="s">
        <v>53</v>
      </c>
      <c r="AA20" s="24" t="s">
        <v>53</v>
      </c>
      <c r="AB20" s="24"/>
      <c r="AC20" s="24">
        <f t="shared" si="5"/>
        <v>12</v>
      </c>
      <c r="AD20" s="59">
        <f t="shared" si="1"/>
        <v>736.2</v>
      </c>
      <c r="AE20" s="27" t="s">
        <v>54</v>
      </c>
      <c r="AF20" s="27" t="str">
        <f t="shared" si="9"/>
        <v>+</v>
      </c>
      <c r="AG20" s="27" t="str">
        <f t="shared" si="9"/>
        <v>+</v>
      </c>
      <c r="AH20" s="27" t="str">
        <f t="shared" si="10"/>
        <v>+</v>
      </c>
      <c r="AI20" s="27" t="s">
        <v>53</v>
      </c>
      <c r="AJ20" s="27" t="s">
        <v>53</v>
      </c>
      <c r="AK20" s="39">
        <v>28.02</v>
      </c>
      <c r="AL20" s="36">
        <f t="shared" si="6"/>
        <v>20628.324000000001</v>
      </c>
      <c r="AM20" s="36">
        <f t="shared" si="3"/>
        <v>247539.88800000001</v>
      </c>
      <c r="AN20" s="36">
        <f t="shared" si="7"/>
        <v>1031.4162000000001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52" customFormat="1" ht="15" customHeight="1" x14ac:dyDescent="0.2">
      <c r="A21" s="80">
        <f t="shared" si="8"/>
        <v>9</v>
      </c>
      <c r="B21" s="53" t="s">
        <v>123</v>
      </c>
      <c r="C21" s="66">
        <v>48</v>
      </c>
      <c r="D21" s="24">
        <v>1981</v>
      </c>
      <c r="E21" s="26" t="s">
        <v>82</v>
      </c>
      <c r="F21" s="24">
        <v>2</v>
      </c>
      <c r="G21" s="24"/>
      <c r="H21" s="24">
        <v>3</v>
      </c>
      <c r="I21" s="24">
        <v>3</v>
      </c>
      <c r="J21" s="24">
        <v>12</v>
      </c>
      <c r="K21" s="24"/>
      <c r="L21" s="30">
        <f t="shared" si="0"/>
        <v>837.30000000000007</v>
      </c>
      <c r="M21" s="30">
        <v>744.5</v>
      </c>
      <c r="N21" s="30">
        <v>46.1</v>
      </c>
      <c r="O21" s="30">
        <v>46.7</v>
      </c>
      <c r="P21" s="24"/>
      <c r="Q21" s="24"/>
      <c r="R21" s="24"/>
      <c r="S21" s="24"/>
      <c r="T21" s="24" t="s">
        <v>53</v>
      </c>
      <c r="U21" s="24">
        <v>491</v>
      </c>
      <c r="V21" s="24" t="s">
        <v>53</v>
      </c>
      <c r="W21" s="24" t="s">
        <v>53</v>
      </c>
      <c r="X21" s="24" t="s">
        <v>53</v>
      </c>
      <c r="Y21" s="24" t="s">
        <v>53</v>
      </c>
      <c r="Z21" s="24" t="s">
        <v>53</v>
      </c>
      <c r="AA21" s="24" t="s">
        <v>53</v>
      </c>
      <c r="AB21" s="24"/>
      <c r="AC21" s="24">
        <f t="shared" si="5"/>
        <v>12</v>
      </c>
      <c r="AD21" s="59">
        <f t="shared" si="1"/>
        <v>744.5</v>
      </c>
      <c r="AE21" s="27" t="s">
        <v>54</v>
      </c>
      <c r="AF21" s="27" t="str">
        <f t="shared" si="9"/>
        <v>+</v>
      </c>
      <c r="AG21" s="27" t="str">
        <f t="shared" si="9"/>
        <v>+</v>
      </c>
      <c r="AH21" s="27" t="str">
        <f t="shared" si="10"/>
        <v>+</v>
      </c>
      <c r="AI21" s="27" t="s">
        <v>53</v>
      </c>
      <c r="AJ21" s="27" t="s">
        <v>53</v>
      </c>
      <c r="AK21" s="39">
        <v>28.02</v>
      </c>
      <c r="AL21" s="36">
        <f t="shared" si="6"/>
        <v>20860.89</v>
      </c>
      <c r="AM21" s="36">
        <f t="shared" si="3"/>
        <v>250330.68</v>
      </c>
      <c r="AN21" s="36">
        <f t="shared" si="7"/>
        <v>1043.0445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52" customFormat="1" ht="15" customHeight="1" x14ac:dyDescent="0.2">
      <c r="A22" s="80">
        <f t="shared" si="8"/>
        <v>10</v>
      </c>
      <c r="B22" s="53" t="s">
        <v>122</v>
      </c>
      <c r="C22" s="66" t="s">
        <v>148</v>
      </c>
      <c r="D22" s="24">
        <v>1982</v>
      </c>
      <c r="E22" s="26" t="s">
        <v>82</v>
      </c>
      <c r="F22" s="24">
        <v>2</v>
      </c>
      <c r="G22" s="24"/>
      <c r="H22" s="24">
        <v>3</v>
      </c>
      <c r="I22" s="24">
        <v>3</v>
      </c>
      <c r="J22" s="24">
        <v>18</v>
      </c>
      <c r="K22" s="24"/>
      <c r="L22" s="30">
        <f t="shared" si="0"/>
        <v>915.9</v>
      </c>
      <c r="M22" s="30">
        <v>762.6</v>
      </c>
      <c r="N22" s="30">
        <v>74.5</v>
      </c>
      <c r="O22" s="30">
        <v>78.8</v>
      </c>
      <c r="P22" s="24"/>
      <c r="Q22" s="24"/>
      <c r="R22" s="24"/>
      <c r="S22" s="24"/>
      <c r="T22" s="24" t="s">
        <v>53</v>
      </c>
      <c r="U22" s="24">
        <v>529.70000000000005</v>
      </c>
      <c r="V22" s="24" t="s">
        <v>53</v>
      </c>
      <c r="W22" s="24" t="s">
        <v>53</v>
      </c>
      <c r="X22" s="24" t="s">
        <v>53</v>
      </c>
      <c r="Y22" s="24" t="s">
        <v>53</v>
      </c>
      <c r="Z22" s="24" t="s">
        <v>53</v>
      </c>
      <c r="AA22" s="24" t="s">
        <v>53</v>
      </c>
      <c r="AB22" s="24"/>
      <c r="AC22" s="24">
        <f t="shared" si="5"/>
        <v>18</v>
      </c>
      <c r="AD22" s="59">
        <f t="shared" si="1"/>
        <v>762.6</v>
      </c>
      <c r="AE22" s="27" t="s">
        <v>54</v>
      </c>
      <c r="AF22" s="27" t="str">
        <f t="shared" si="9"/>
        <v>+</v>
      </c>
      <c r="AG22" s="27" t="str">
        <f t="shared" si="9"/>
        <v>+</v>
      </c>
      <c r="AH22" s="27" t="str">
        <f t="shared" si="10"/>
        <v>+</v>
      </c>
      <c r="AI22" s="27" t="s">
        <v>53</v>
      </c>
      <c r="AJ22" s="27" t="s">
        <v>53</v>
      </c>
      <c r="AK22" s="39">
        <v>28.02</v>
      </c>
      <c r="AL22" s="36">
        <f t="shared" si="6"/>
        <v>21368.052</v>
      </c>
      <c r="AM22" s="36">
        <f t="shared" si="3"/>
        <v>256416.62400000001</v>
      </c>
      <c r="AN22" s="36">
        <f t="shared" si="7"/>
        <v>1068.4026000000001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s="1" customFormat="1" ht="15" customHeight="1" x14ac:dyDescent="0.2">
      <c r="A23" s="80">
        <f t="shared" si="8"/>
        <v>11</v>
      </c>
      <c r="B23" s="53" t="s">
        <v>149</v>
      </c>
      <c r="C23" s="66" t="s">
        <v>150</v>
      </c>
      <c r="D23" s="24">
        <v>1991</v>
      </c>
      <c r="E23" s="26" t="s">
        <v>82</v>
      </c>
      <c r="F23" s="24">
        <v>2</v>
      </c>
      <c r="G23" s="24"/>
      <c r="H23" s="24">
        <v>2</v>
      </c>
      <c r="I23" s="24">
        <v>2</v>
      </c>
      <c r="J23" s="24">
        <v>20</v>
      </c>
      <c r="K23" s="24"/>
      <c r="L23" s="30">
        <f t="shared" si="0"/>
        <v>1077.7</v>
      </c>
      <c r="M23" s="30">
        <v>876.4</v>
      </c>
      <c r="N23" s="30">
        <v>201.3</v>
      </c>
      <c r="O23" s="30"/>
      <c r="P23" s="24"/>
      <c r="Q23" s="24"/>
      <c r="R23" s="24"/>
      <c r="S23" s="24"/>
      <c r="T23" s="24">
        <v>1523.9</v>
      </c>
      <c r="U23" s="24">
        <v>738</v>
      </c>
      <c r="V23" s="24" t="s">
        <v>53</v>
      </c>
      <c r="W23" s="24" t="s">
        <v>53</v>
      </c>
      <c r="X23" s="24" t="s">
        <v>53</v>
      </c>
      <c r="Y23" s="24"/>
      <c r="Z23" s="24" t="s">
        <v>53</v>
      </c>
      <c r="AA23" s="24" t="s">
        <v>53</v>
      </c>
      <c r="AB23" s="24"/>
      <c r="AC23" s="24">
        <f t="shared" si="5"/>
        <v>20</v>
      </c>
      <c r="AD23" s="59">
        <f t="shared" si="1"/>
        <v>876.4</v>
      </c>
      <c r="AE23" s="27" t="s">
        <v>54</v>
      </c>
      <c r="AF23" s="27" t="s">
        <v>54</v>
      </c>
      <c r="AG23" s="27" t="s">
        <v>54</v>
      </c>
      <c r="AH23" s="27" t="s">
        <v>54</v>
      </c>
      <c r="AI23" s="27" t="s">
        <v>53</v>
      </c>
      <c r="AJ23" s="27" t="s">
        <v>53</v>
      </c>
      <c r="AK23" s="39">
        <v>28.02</v>
      </c>
      <c r="AL23" s="36">
        <f t="shared" si="6"/>
        <v>24556.727999999999</v>
      </c>
      <c r="AM23" s="36">
        <f t="shared" si="3"/>
        <v>294680.73599999998</v>
      </c>
      <c r="AN23" s="36">
        <f t="shared" si="7"/>
        <v>1227.8364000000001</v>
      </c>
    </row>
    <row r="24" spans="1:250" s="52" customFormat="1" ht="15" customHeight="1" x14ac:dyDescent="0.2">
      <c r="A24" s="80">
        <f t="shared" si="8"/>
        <v>12</v>
      </c>
      <c r="B24" s="53" t="s">
        <v>123</v>
      </c>
      <c r="C24" s="66">
        <v>50</v>
      </c>
      <c r="D24" s="24">
        <v>1983</v>
      </c>
      <c r="E24" s="26" t="s">
        <v>82</v>
      </c>
      <c r="F24" s="24">
        <v>2</v>
      </c>
      <c r="G24" s="24"/>
      <c r="H24" s="24">
        <v>3</v>
      </c>
      <c r="I24" s="24">
        <v>3</v>
      </c>
      <c r="J24" s="24">
        <v>18</v>
      </c>
      <c r="K24" s="24"/>
      <c r="L24" s="30">
        <f t="shared" si="0"/>
        <v>916.3</v>
      </c>
      <c r="M24" s="30">
        <v>762</v>
      </c>
      <c r="N24" s="30">
        <v>78.400000000000006</v>
      </c>
      <c r="O24" s="30">
        <v>75.900000000000006</v>
      </c>
      <c r="P24" s="24"/>
      <c r="Q24" s="24"/>
      <c r="R24" s="24"/>
      <c r="S24" s="24"/>
      <c r="T24" s="24"/>
      <c r="U24" s="24">
        <v>538.20000000000005</v>
      </c>
      <c r="V24" s="24" t="s">
        <v>53</v>
      </c>
      <c r="W24" s="24" t="s">
        <v>53</v>
      </c>
      <c r="X24" s="24" t="s">
        <v>53</v>
      </c>
      <c r="Y24" s="24" t="s">
        <v>53</v>
      </c>
      <c r="Z24" s="24" t="s">
        <v>53</v>
      </c>
      <c r="AA24" s="24" t="s">
        <v>53</v>
      </c>
      <c r="AB24" s="24"/>
      <c r="AC24" s="24">
        <f t="shared" si="5"/>
        <v>18</v>
      </c>
      <c r="AD24" s="59">
        <f t="shared" si="1"/>
        <v>762</v>
      </c>
      <c r="AE24" s="27" t="s">
        <v>54</v>
      </c>
      <c r="AF24" s="27" t="str">
        <f>AE24</f>
        <v>+</v>
      </c>
      <c r="AG24" s="27" t="str">
        <f>AF24</f>
        <v>+</v>
      </c>
      <c r="AH24" s="27" t="str">
        <f>AG24</f>
        <v>+</v>
      </c>
      <c r="AI24" s="27" t="s">
        <v>53</v>
      </c>
      <c r="AJ24" s="27" t="s">
        <v>53</v>
      </c>
      <c r="AK24" s="39">
        <v>28.02</v>
      </c>
      <c r="AL24" s="36">
        <f t="shared" si="6"/>
        <v>21351.239999999998</v>
      </c>
      <c r="AM24" s="36">
        <f t="shared" si="3"/>
        <v>256214.87999999998</v>
      </c>
      <c r="AN24" s="36">
        <f t="shared" si="7"/>
        <v>1067.5619999999999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s="52" customFormat="1" ht="15" customHeight="1" x14ac:dyDescent="0.2">
      <c r="A25" s="80">
        <f t="shared" si="8"/>
        <v>13</v>
      </c>
      <c r="B25" s="53" t="s">
        <v>122</v>
      </c>
      <c r="C25" s="66">
        <v>53</v>
      </c>
      <c r="D25" s="24">
        <v>1985</v>
      </c>
      <c r="E25" s="26" t="s">
        <v>79</v>
      </c>
      <c r="F25" s="24">
        <v>2</v>
      </c>
      <c r="G25" s="24"/>
      <c r="H25" s="24">
        <v>2</v>
      </c>
      <c r="I25" s="24">
        <v>2</v>
      </c>
      <c r="J25" s="24">
        <v>16</v>
      </c>
      <c r="K25" s="24"/>
      <c r="L25" s="30">
        <f t="shared" si="0"/>
        <v>1066.0999999999999</v>
      </c>
      <c r="M25" s="30">
        <v>884.3</v>
      </c>
      <c r="N25" s="30">
        <v>181.8</v>
      </c>
      <c r="O25" s="30"/>
      <c r="P25" s="24"/>
      <c r="Q25" s="24"/>
      <c r="R25" s="24"/>
      <c r="S25" s="24"/>
      <c r="T25" s="24">
        <v>1986</v>
      </c>
      <c r="U25" s="24">
        <v>607</v>
      </c>
      <c r="V25" s="24" t="s">
        <v>53</v>
      </c>
      <c r="W25" s="24" t="s">
        <v>53</v>
      </c>
      <c r="X25" s="24" t="s">
        <v>53</v>
      </c>
      <c r="Y25" s="24">
        <v>1379</v>
      </c>
      <c r="Z25" s="24" t="s">
        <v>53</v>
      </c>
      <c r="AA25" s="24" t="s">
        <v>53</v>
      </c>
      <c r="AB25" s="24"/>
      <c r="AC25" s="24">
        <f t="shared" si="5"/>
        <v>16</v>
      </c>
      <c r="AD25" s="59">
        <f t="shared" si="1"/>
        <v>884.3</v>
      </c>
      <c r="AE25" s="27" t="s">
        <v>54</v>
      </c>
      <c r="AF25" s="27" t="str">
        <f t="shared" ref="AF25:AG30" si="11">AE25</f>
        <v>+</v>
      </c>
      <c r="AG25" s="27" t="str">
        <f t="shared" si="11"/>
        <v>+</v>
      </c>
      <c r="AH25" s="69" t="s">
        <v>53</v>
      </c>
      <c r="AI25" s="27" t="s">
        <v>53</v>
      </c>
      <c r="AJ25" s="69" t="s">
        <v>106</v>
      </c>
      <c r="AK25" s="39">
        <v>28.02</v>
      </c>
      <c r="AL25" s="36">
        <f t="shared" si="6"/>
        <v>24778.085999999999</v>
      </c>
      <c r="AM25" s="36">
        <f t="shared" si="3"/>
        <v>297337.03200000001</v>
      </c>
      <c r="AN25" s="36">
        <f t="shared" si="7"/>
        <v>1238.9043000000001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s="52" customFormat="1" ht="15" customHeight="1" x14ac:dyDescent="0.2">
      <c r="A26" s="80">
        <f t="shared" si="8"/>
        <v>14</v>
      </c>
      <c r="B26" s="53" t="s">
        <v>123</v>
      </c>
      <c r="C26" s="55" t="s">
        <v>151</v>
      </c>
      <c r="D26" s="24">
        <v>1991</v>
      </c>
      <c r="E26" s="26" t="s">
        <v>82</v>
      </c>
      <c r="F26" s="24">
        <v>2</v>
      </c>
      <c r="G26" s="24"/>
      <c r="H26" s="24">
        <v>2</v>
      </c>
      <c r="I26" s="24">
        <v>2</v>
      </c>
      <c r="J26" s="24">
        <v>16</v>
      </c>
      <c r="K26" s="24"/>
      <c r="L26" s="30">
        <f t="shared" si="0"/>
        <v>1072.7</v>
      </c>
      <c r="M26" s="30">
        <v>868.1</v>
      </c>
      <c r="N26" s="30">
        <v>145.5</v>
      </c>
      <c r="O26" s="30">
        <v>59.1</v>
      </c>
      <c r="P26" s="24"/>
      <c r="Q26" s="24"/>
      <c r="R26" s="24"/>
      <c r="S26" s="24"/>
      <c r="T26" s="24">
        <v>2190</v>
      </c>
      <c r="U26" s="24">
        <v>628.9</v>
      </c>
      <c r="V26" s="24" t="s">
        <v>53</v>
      </c>
      <c r="W26" s="24" t="s">
        <v>53</v>
      </c>
      <c r="X26" s="24" t="s">
        <v>53</v>
      </c>
      <c r="Y26" s="24" t="s">
        <v>53</v>
      </c>
      <c r="Z26" s="24" t="s">
        <v>53</v>
      </c>
      <c r="AA26" s="24" t="s">
        <v>53</v>
      </c>
      <c r="AB26" s="24"/>
      <c r="AC26" s="24">
        <f t="shared" si="5"/>
        <v>16</v>
      </c>
      <c r="AD26" s="59">
        <f t="shared" si="1"/>
        <v>868.1</v>
      </c>
      <c r="AE26" s="27" t="s">
        <v>54</v>
      </c>
      <c r="AF26" s="27" t="str">
        <f t="shared" si="11"/>
        <v>+</v>
      </c>
      <c r="AG26" s="27" t="str">
        <f t="shared" si="11"/>
        <v>+</v>
      </c>
      <c r="AH26" s="27" t="str">
        <f>AG26</f>
        <v>+</v>
      </c>
      <c r="AI26" s="27" t="s">
        <v>53</v>
      </c>
      <c r="AJ26" s="27" t="s">
        <v>53</v>
      </c>
      <c r="AK26" s="39">
        <v>28.02</v>
      </c>
      <c r="AL26" s="36">
        <f t="shared" si="6"/>
        <v>24324.162</v>
      </c>
      <c r="AM26" s="36">
        <f t="shared" si="3"/>
        <v>291889.94400000002</v>
      </c>
      <c r="AN26" s="36">
        <f t="shared" si="7"/>
        <v>1216.2081000000001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s="52" customFormat="1" ht="15" customHeight="1" x14ac:dyDescent="0.2">
      <c r="A27" s="80">
        <f t="shared" si="8"/>
        <v>15</v>
      </c>
      <c r="B27" s="53" t="s">
        <v>123</v>
      </c>
      <c r="C27" s="55">
        <v>54</v>
      </c>
      <c r="D27" s="24">
        <v>1987</v>
      </c>
      <c r="E27" s="26" t="s">
        <v>79</v>
      </c>
      <c r="F27" s="24">
        <v>2</v>
      </c>
      <c r="G27" s="24"/>
      <c r="H27" s="24">
        <v>2</v>
      </c>
      <c r="I27" s="24">
        <v>2</v>
      </c>
      <c r="J27" s="24">
        <v>16</v>
      </c>
      <c r="K27" s="24"/>
      <c r="L27" s="30">
        <f t="shared" si="0"/>
        <v>880.19999999999993</v>
      </c>
      <c r="M27" s="30">
        <v>782.3</v>
      </c>
      <c r="N27" s="30">
        <v>97.9</v>
      </c>
      <c r="O27" s="30">
        <v>0</v>
      </c>
      <c r="P27" s="24"/>
      <c r="Q27" s="24"/>
      <c r="R27" s="24"/>
      <c r="S27" s="24"/>
      <c r="T27" s="24">
        <v>1970</v>
      </c>
      <c r="U27" s="24">
        <v>548</v>
      </c>
      <c r="V27" s="24" t="s">
        <v>53</v>
      </c>
      <c r="W27" s="24" t="s">
        <v>53</v>
      </c>
      <c r="X27" s="24" t="s">
        <v>53</v>
      </c>
      <c r="Y27" s="24">
        <v>1422</v>
      </c>
      <c r="Z27" s="24" t="s">
        <v>53</v>
      </c>
      <c r="AA27" s="24" t="s">
        <v>53</v>
      </c>
      <c r="AB27" s="24"/>
      <c r="AC27" s="24">
        <f t="shared" si="5"/>
        <v>16</v>
      </c>
      <c r="AD27" s="59">
        <f t="shared" si="1"/>
        <v>782.3</v>
      </c>
      <c r="AE27" s="27" t="s">
        <v>54</v>
      </c>
      <c r="AF27" s="27" t="str">
        <f t="shared" si="11"/>
        <v>+</v>
      </c>
      <c r="AG27" s="27" t="str">
        <f t="shared" si="11"/>
        <v>+</v>
      </c>
      <c r="AH27" s="69" t="s">
        <v>53</v>
      </c>
      <c r="AI27" s="27" t="s">
        <v>53</v>
      </c>
      <c r="AJ27" s="69" t="s">
        <v>106</v>
      </c>
      <c r="AK27" s="39">
        <v>28.02</v>
      </c>
      <c r="AL27" s="36">
        <f t="shared" si="6"/>
        <v>21920.045999999998</v>
      </c>
      <c r="AM27" s="36">
        <f t="shared" si="3"/>
        <v>263040.55199999997</v>
      </c>
      <c r="AN27" s="36">
        <f t="shared" si="7"/>
        <v>1096.0022999999999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s="52" customFormat="1" ht="15" customHeight="1" x14ac:dyDescent="0.2">
      <c r="A28" s="80">
        <f t="shared" si="8"/>
        <v>16</v>
      </c>
      <c r="B28" s="53" t="s">
        <v>122</v>
      </c>
      <c r="C28" s="55" t="s">
        <v>152</v>
      </c>
      <c r="D28" s="24">
        <v>1987</v>
      </c>
      <c r="E28" s="26" t="s">
        <v>79</v>
      </c>
      <c r="F28" s="24">
        <v>2</v>
      </c>
      <c r="G28" s="24"/>
      <c r="H28" s="24">
        <v>2</v>
      </c>
      <c r="I28" s="24">
        <v>2</v>
      </c>
      <c r="J28" s="24">
        <v>16</v>
      </c>
      <c r="K28" s="24"/>
      <c r="L28" s="30">
        <f t="shared" si="0"/>
        <v>1057.9099999999999</v>
      </c>
      <c r="M28" s="30">
        <v>870.81</v>
      </c>
      <c r="N28" s="30">
        <v>162.30000000000001</v>
      </c>
      <c r="O28" s="30">
        <v>24.8</v>
      </c>
      <c r="P28" s="24"/>
      <c r="Q28" s="24"/>
      <c r="R28" s="24"/>
      <c r="S28" s="24"/>
      <c r="T28" s="24">
        <v>2088.6</v>
      </c>
      <c r="U28" s="24">
        <v>626.29999999999995</v>
      </c>
      <c r="V28" s="24" t="s">
        <v>53</v>
      </c>
      <c r="W28" s="24" t="s">
        <v>53</v>
      </c>
      <c r="X28" s="24" t="s">
        <v>53</v>
      </c>
      <c r="Y28" s="24" t="s">
        <v>53</v>
      </c>
      <c r="Z28" s="24" t="s">
        <v>53</v>
      </c>
      <c r="AA28" s="24" t="s">
        <v>53</v>
      </c>
      <c r="AB28" s="24"/>
      <c r="AC28" s="24">
        <f t="shared" si="5"/>
        <v>16</v>
      </c>
      <c r="AD28" s="59">
        <f t="shared" si="1"/>
        <v>870.81</v>
      </c>
      <c r="AE28" s="27" t="s">
        <v>54</v>
      </c>
      <c r="AF28" s="27" t="str">
        <f>AE28</f>
        <v>+</v>
      </c>
      <c r="AG28" s="27" t="str">
        <f>AF28</f>
        <v>+</v>
      </c>
      <c r="AH28" s="27" t="str">
        <f>AG28</f>
        <v>+</v>
      </c>
      <c r="AI28" s="27" t="s">
        <v>53</v>
      </c>
      <c r="AJ28" s="27" t="s">
        <v>53</v>
      </c>
      <c r="AK28" s="39">
        <v>28.02</v>
      </c>
      <c r="AL28" s="36">
        <f t="shared" si="6"/>
        <v>24400.096199999996</v>
      </c>
      <c r="AM28" s="36">
        <f t="shared" si="3"/>
        <v>292801.15439999994</v>
      </c>
      <c r="AN28" s="36">
        <f t="shared" si="7"/>
        <v>1220.0048099999999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s="52" customFormat="1" ht="15" customHeight="1" x14ac:dyDescent="0.2">
      <c r="A29" s="80">
        <f t="shared" si="8"/>
        <v>17</v>
      </c>
      <c r="B29" s="53" t="s">
        <v>123</v>
      </c>
      <c r="C29" s="55" t="s">
        <v>153</v>
      </c>
      <c r="D29" s="24">
        <v>1985</v>
      </c>
      <c r="E29" s="26" t="s">
        <v>79</v>
      </c>
      <c r="F29" s="24">
        <v>2</v>
      </c>
      <c r="G29" s="24"/>
      <c r="H29" s="24">
        <v>2</v>
      </c>
      <c r="I29" s="24">
        <v>2</v>
      </c>
      <c r="J29" s="24">
        <v>16</v>
      </c>
      <c r="K29" s="24"/>
      <c r="L29" s="30">
        <f t="shared" si="0"/>
        <v>844.4</v>
      </c>
      <c r="M29" s="30">
        <v>762.3</v>
      </c>
      <c r="N29" s="30">
        <v>82.1</v>
      </c>
      <c r="O29" s="30"/>
      <c r="P29" s="24"/>
      <c r="Q29" s="24"/>
      <c r="R29" s="24"/>
      <c r="S29" s="24"/>
      <c r="T29" s="24">
        <v>3114.6</v>
      </c>
      <c r="U29" s="24">
        <v>536.79999999999995</v>
      </c>
      <c r="V29" s="24">
        <v>269.39999999999998</v>
      </c>
      <c r="W29" s="24" t="s">
        <v>53</v>
      </c>
      <c r="X29" s="24" t="s">
        <v>53</v>
      </c>
      <c r="Y29" s="24">
        <v>2308.4</v>
      </c>
      <c r="Z29" s="24">
        <v>1425.9</v>
      </c>
      <c r="AA29" s="24" t="s">
        <v>53</v>
      </c>
      <c r="AB29" s="24"/>
      <c r="AC29" s="24">
        <f t="shared" si="5"/>
        <v>16</v>
      </c>
      <c r="AD29" s="59">
        <f t="shared" si="1"/>
        <v>762.3</v>
      </c>
      <c r="AE29" s="27" t="s">
        <v>54</v>
      </c>
      <c r="AF29" s="27" t="str">
        <f t="shared" si="11"/>
        <v>+</v>
      </c>
      <c r="AG29" s="27" t="str">
        <f t="shared" si="11"/>
        <v>+</v>
      </c>
      <c r="AH29" s="69" t="s">
        <v>53</v>
      </c>
      <c r="AI29" s="27" t="s">
        <v>53</v>
      </c>
      <c r="AJ29" s="69" t="s">
        <v>106</v>
      </c>
      <c r="AK29" s="39">
        <v>28.02</v>
      </c>
      <c r="AL29" s="36">
        <f t="shared" si="6"/>
        <v>21359.645999999997</v>
      </c>
      <c r="AM29" s="36">
        <f t="shared" si="3"/>
        <v>256315.75199999998</v>
      </c>
      <c r="AN29" s="36">
        <f t="shared" si="7"/>
        <v>1067.9822999999999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s="52" customFormat="1" ht="15" customHeight="1" x14ac:dyDescent="0.2">
      <c r="A30" s="80">
        <f t="shared" si="8"/>
        <v>18</v>
      </c>
      <c r="B30" s="53" t="s">
        <v>123</v>
      </c>
      <c r="C30" s="55">
        <v>56</v>
      </c>
      <c r="D30" s="24">
        <v>1986</v>
      </c>
      <c r="E30" s="26" t="s">
        <v>82</v>
      </c>
      <c r="F30" s="24">
        <v>2</v>
      </c>
      <c r="G30" s="24"/>
      <c r="H30" s="24">
        <v>3</v>
      </c>
      <c r="I30" s="24">
        <v>3</v>
      </c>
      <c r="J30" s="24">
        <v>12</v>
      </c>
      <c r="K30" s="24"/>
      <c r="L30" s="30">
        <f t="shared" si="0"/>
        <v>871.6</v>
      </c>
      <c r="M30" s="30">
        <v>750.5</v>
      </c>
      <c r="N30" s="30">
        <v>80.099999999999994</v>
      </c>
      <c r="O30" s="30">
        <v>41</v>
      </c>
      <c r="P30" s="24"/>
      <c r="Q30" s="24"/>
      <c r="R30" s="24"/>
      <c r="S30" s="24"/>
      <c r="T30" s="24">
        <v>2901.47</v>
      </c>
      <c r="U30" s="24">
        <v>528.79999999999995</v>
      </c>
      <c r="V30" s="24">
        <v>334</v>
      </c>
      <c r="W30" s="24" t="s">
        <v>53</v>
      </c>
      <c r="X30" s="24" t="s">
        <v>53</v>
      </c>
      <c r="Y30" s="24">
        <v>2038.7</v>
      </c>
      <c r="Z30" s="24" t="s">
        <v>53</v>
      </c>
      <c r="AA30" s="24" t="s">
        <v>53</v>
      </c>
      <c r="AB30" s="24"/>
      <c r="AC30" s="24">
        <f t="shared" si="5"/>
        <v>12</v>
      </c>
      <c r="AD30" s="59">
        <f t="shared" si="1"/>
        <v>750.5</v>
      </c>
      <c r="AE30" s="27" t="s">
        <v>54</v>
      </c>
      <c r="AF30" s="27" t="str">
        <f t="shared" si="11"/>
        <v>+</v>
      </c>
      <c r="AG30" s="27" t="str">
        <f t="shared" si="11"/>
        <v>+</v>
      </c>
      <c r="AH30" s="69" t="s">
        <v>53</v>
      </c>
      <c r="AI30" s="27" t="s">
        <v>53</v>
      </c>
      <c r="AJ30" s="69" t="s">
        <v>106</v>
      </c>
      <c r="AK30" s="39">
        <v>28.02</v>
      </c>
      <c r="AL30" s="36">
        <f t="shared" si="6"/>
        <v>21029.01</v>
      </c>
      <c r="AM30" s="36">
        <f t="shared" si="3"/>
        <v>252348.12</v>
      </c>
      <c r="AN30" s="36">
        <f t="shared" si="7"/>
        <v>1051.4504999999999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s="52" customFormat="1" ht="15" customHeight="1" x14ac:dyDescent="0.2">
      <c r="A31" s="80">
        <f t="shared" si="8"/>
        <v>19</v>
      </c>
      <c r="B31" s="53" t="s">
        <v>122</v>
      </c>
      <c r="C31" s="55" t="s">
        <v>154</v>
      </c>
      <c r="D31" s="24">
        <v>1997</v>
      </c>
      <c r="E31" s="26" t="s">
        <v>74</v>
      </c>
      <c r="F31" s="24">
        <v>4</v>
      </c>
      <c r="G31" s="24"/>
      <c r="H31" s="24">
        <v>2</v>
      </c>
      <c r="I31" s="24">
        <v>2</v>
      </c>
      <c r="J31" s="24">
        <v>32</v>
      </c>
      <c r="K31" s="24"/>
      <c r="L31" s="30">
        <f t="shared" si="0"/>
        <v>1656.5</v>
      </c>
      <c r="M31" s="30">
        <v>1526</v>
      </c>
      <c r="N31" s="30">
        <v>130.5</v>
      </c>
      <c r="O31" s="30"/>
      <c r="P31" s="24"/>
      <c r="Q31" s="24"/>
      <c r="R31" s="24"/>
      <c r="S31" s="24">
        <v>433.9</v>
      </c>
      <c r="T31" s="24">
        <v>2580</v>
      </c>
      <c r="U31" s="24">
        <v>636.4</v>
      </c>
      <c r="V31" s="24" t="s">
        <v>53</v>
      </c>
      <c r="W31" s="24" t="s">
        <v>53</v>
      </c>
      <c r="X31" s="24" t="s">
        <v>53</v>
      </c>
      <c r="Y31" s="24">
        <v>1943.6</v>
      </c>
      <c r="Z31" s="24" t="s">
        <v>53</v>
      </c>
      <c r="AA31" s="24" t="s">
        <v>53</v>
      </c>
      <c r="AB31" s="24">
        <f>J31</f>
        <v>32</v>
      </c>
      <c r="AC31" s="24"/>
      <c r="AD31" s="59">
        <f t="shared" si="1"/>
        <v>1526</v>
      </c>
      <c r="AE31" s="27" t="s">
        <v>54</v>
      </c>
      <c r="AF31" s="27" t="str">
        <f>AE31</f>
        <v>+</v>
      </c>
      <c r="AG31" s="27" t="str">
        <f>AF31</f>
        <v>+</v>
      </c>
      <c r="AH31" s="27" t="str">
        <f>AG31</f>
        <v>+</v>
      </c>
      <c r="AI31" s="27" t="s">
        <v>53</v>
      </c>
      <c r="AJ31" s="27" t="s">
        <v>53</v>
      </c>
      <c r="AK31" s="24">
        <v>25.18</v>
      </c>
      <c r="AL31" s="36">
        <f t="shared" si="6"/>
        <v>38424.68</v>
      </c>
      <c r="AM31" s="36">
        <f t="shared" si="3"/>
        <v>461096.16000000003</v>
      </c>
      <c r="AN31" s="36">
        <f t="shared" si="7"/>
        <v>1921.2340000000002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s="52" customFormat="1" ht="15" customHeight="1" x14ac:dyDescent="0.2">
      <c r="A32" s="80">
        <f t="shared" si="8"/>
        <v>20</v>
      </c>
      <c r="B32" s="53" t="s">
        <v>122</v>
      </c>
      <c r="C32" s="55">
        <v>57</v>
      </c>
      <c r="D32" s="24">
        <v>2002</v>
      </c>
      <c r="E32" s="26" t="s">
        <v>56</v>
      </c>
      <c r="F32" s="24">
        <v>4.5</v>
      </c>
      <c r="G32" s="24"/>
      <c r="H32" s="24">
        <v>3</v>
      </c>
      <c r="I32" s="24">
        <v>3</v>
      </c>
      <c r="J32" s="24">
        <v>42</v>
      </c>
      <c r="K32" s="24"/>
      <c r="L32" s="30">
        <f t="shared" si="0"/>
        <v>2878.2000000000003</v>
      </c>
      <c r="M32" s="30">
        <v>2457</v>
      </c>
      <c r="N32" s="30">
        <v>338.9</v>
      </c>
      <c r="O32" s="30">
        <v>82.3</v>
      </c>
      <c r="P32" s="24"/>
      <c r="Q32" s="24"/>
      <c r="R32" s="24"/>
      <c r="S32" s="24">
        <v>664.9</v>
      </c>
      <c r="T32" s="24">
        <v>3799</v>
      </c>
      <c r="U32" s="24">
        <v>940.9</v>
      </c>
      <c r="V32" s="24">
        <v>454.5</v>
      </c>
      <c r="W32" s="24">
        <v>343.9</v>
      </c>
      <c r="X32" s="24">
        <v>720</v>
      </c>
      <c r="Y32" s="24">
        <v>1339.7</v>
      </c>
      <c r="Z32" s="24" t="s">
        <v>53</v>
      </c>
      <c r="AA32" s="24" t="s">
        <v>53</v>
      </c>
      <c r="AB32" s="24">
        <f>J32</f>
        <v>42</v>
      </c>
      <c r="AC32" s="24"/>
      <c r="AD32" s="59">
        <f t="shared" si="1"/>
        <v>2457</v>
      </c>
      <c r="AE32" s="27" t="s">
        <v>54</v>
      </c>
      <c r="AF32" s="27" t="str">
        <f t="shared" ref="AF32:AG36" si="12">AE32</f>
        <v>+</v>
      </c>
      <c r="AG32" s="27" t="str">
        <f t="shared" si="12"/>
        <v>+</v>
      </c>
      <c r="AH32" s="27" t="s">
        <v>54</v>
      </c>
      <c r="AI32" s="27" t="s">
        <v>53</v>
      </c>
      <c r="AJ32" s="27" t="s">
        <v>53</v>
      </c>
      <c r="AK32" s="80">
        <v>25.18</v>
      </c>
      <c r="AL32" s="36">
        <f t="shared" si="6"/>
        <v>61867.26</v>
      </c>
      <c r="AM32" s="36">
        <f t="shared" si="3"/>
        <v>742407.12</v>
      </c>
      <c r="AN32" s="36">
        <f t="shared" si="7"/>
        <v>3093.3630000000003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s="52" customFormat="1" ht="15" customHeight="1" x14ac:dyDescent="0.2">
      <c r="A33" s="80">
        <f t="shared" si="8"/>
        <v>21</v>
      </c>
      <c r="B33" s="53" t="s">
        <v>123</v>
      </c>
      <c r="C33" s="55" t="s">
        <v>155</v>
      </c>
      <c r="D33" s="24">
        <v>1986</v>
      </c>
      <c r="E33" s="26" t="s">
        <v>79</v>
      </c>
      <c r="F33" s="24">
        <v>2</v>
      </c>
      <c r="G33" s="24"/>
      <c r="H33" s="24">
        <v>3</v>
      </c>
      <c r="I33" s="24">
        <v>3</v>
      </c>
      <c r="J33" s="24">
        <v>24</v>
      </c>
      <c r="K33" s="24"/>
      <c r="L33" s="30">
        <f t="shared" si="0"/>
        <v>1303.9000000000001</v>
      </c>
      <c r="M33" s="30">
        <v>1175.2</v>
      </c>
      <c r="N33" s="30">
        <v>128.69999999999999</v>
      </c>
      <c r="O33" s="30"/>
      <c r="P33" s="24"/>
      <c r="Q33" s="24"/>
      <c r="R33" s="24"/>
      <c r="S33" s="24"/>
      <c r="T33" s="24">
        <v>737.4</v>
      </c>
      <c r="U33" s="24">
        <v>737.4</v>
      </c>
      <c r="V33" s="24" t="s">
        <v>53</v>
      </c>
      <c r="W33" s="24" t="s">
        <v>53</v>
      </c>
      <c r="X33" s="24" t="s">
        <v>53</v>
      </c>
      <c r="Y33" s="24" t="s">
        <v>53</v>
      </c>
      <c r="Z33" s="24" t="s">
        <v>53</v>
      </c>
      <c r="AA33" s="24" t="s">
        <v>53</v>
      </c>
      <c r="AB33" s="24"/>
      <c r="AC33" s="24">
        <f>J33</f>
        <v>24</v>
      </c>
      <c r="AD33" s="59">
        <f t="shared" si="1"/>
        <v>1175.2</v>
      </c>
      <c r="AE33" s="27" t="s">
        <v>54</v>
      </c>
      <c r="AF33" s="27" t="str">
        <f t="shared" si="12"/>
        <v>+</v>
      </c>
      <c r="AG33" s="27" t="str">
        <f t="shared" si="12"/>
        <v>+</v>
      </c>
      <c r="AH33" s="69" t="s">
        <v>53</v>
      </c>
      <c r="AI33" s="27" t="s">
        <v>53</v>
      </c>
      <c r="AJ33" s="69" t="s">
        <v>106</v>
      </c>
      <c r="AK33" s="39">
        <v>28.02</v>
      </c>
      <c r="AL33" s="36">
        <f t="shared" si="6"/>
        <v>32929.103999999999</v>
      </c>
      <c r="AM33" s="36">
        <f t="shared" si="3"/>
        <v>395149.24800000002</v>
      </c>
      <c r="AN33" s="36">
        <f t="shared" si="7"/>
        <v>1646.4552000000001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s="52" customFormat="1" ht="15" customHeight="1" x14ac:dyDescent="0.2">
      <c r="A34" s="80">
        <f t="shared" si="8"/>
        <v>22</v>
      </c>
      <c r="B34" s="53" t="s">
        <v>122</v>
      </c>
      <c r="C34" s="55">
        <v>58</v>
      </c>
      <c r="D34" s="24">
        <v>1987</v>
      </c>
      <c r="E34" s="26" t="s">
        <v>79</v>
      </c>
      <c r="F34" s="24">
        <v>2</v>
      </c>
      <c r="G34" s="24"/>
      <c r="H34" s="24">
        <v>2</v>
      </c>
      <c r="I34" s="24">
        <v>2</v>
      </c>
      <c r="J34" s="24">
        <v>24</v>
      </c>
      <c r="K34" s="24"/>
      <c r="L34" s="30">
        <f t="shared" si="0"/>
        <v>854.3</v>
      </c>
      <c r="M34" s="30">
        <v>771.4</v>
      </c>
      <c r="N34" s="30">
        <v>82.9</v>
      </c>
      <c r="O34" s="30"/>
      <c r="P34" s="24"/>
      <c r="Q34" s="24"/>
      <c r="R34" s="24"/>
      <c r="S34" s="24"/>
      <c r="T34" s="24">
        <v>2024.51</v>
      </c>
      <c r="U34" s="24">
        <v>538.1</v>
      </c>
      <c r="V34" s="24" t="s">
        <v>53</v>
      </c>
      <c r="W34" s="24">
        <v>40</v>
      </c>
      <c r="X34" s="24" t="s">
        <v>53</v>
      </c>
      <c r="Y34" s="24">
        <v>1446.4</v>
      </c>
      <c r="Z34" s="24" t="s">
        <v>53</v>
      </c>
      <c r="AA34" s="24" t="s">
        <v>53</v>
      </c>
      <c r="AB34" s="24"/>
      <c r="AC34" s="24">
        <f t="shared" ref="AC34:AC50" si="13">J34</f>
        <v>24</v>
      </c>
      <c r="AD34" s="59">
        <f t="shared" si="1"/>
        <v>771.4</v>
      </c>
      <c r="AE34" s="27" t="s">
        <v>54</v>
      </c>
      <c r="AF34" s="27" t="str">
        <f t="shared" si="12"/>
        <v>+</v>
      </c>
      <c r="AG34" s="27" t="str">
        <f t="shared" si="12"/>
        <v>+</v>
      </c>
      <c r="AH34" s="69" t="s">
        <v>53</v>
      </c>
      <c r="AI34" s="27" t="s">
        <v>53</v>
      </c>
      <c r="AJ34" s="69" t="s">
        <v>106</v>
      </c>
      <c r="AK34" s="39">
        <v>28.02</v>
      </c>
      <c r="AL34" s="36">
        <f t="shared" si="6"/>
        <v>21614.628000000001</v>
      </c>
      <c r="AM34" s="36">
        <f t="shared" si="3"/>
        <v>259375.53600000002</v>
      </c>
      <c r="AN34" s="36">
        <f t="shared" si="7"/>
        <v>1080.7314000000001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s="52" customFormat="1" ht="15" customHeight="1" x14ac:dyDescent="0.2">
      <c r="A35" s="80">
        <f t="shared" si="8"/>
        <v>23</v>
      </c>
      <c r="B35" s="53" t="s">
        <v>123</v>
      </c>
      <c r="C35" s="55" t="s">
        <v>156</v>
      </c>
      <c r="D35" s="24">
        <v>1987</v>
      </c>
      <c r="E35" s="26" t="s">
        <v>81</v>
      </c>
      <c r="F35" s="24">
        <v>2</v>
      </c>
      <c r="G35" s="24"/>
      <c r="H35" s="24">
        <v>3</v>
      </c>
      <c r="I35" s="24">
        <v>3</v>
      </c>
      <c r="J35" s="24">
        <v>18</v>
      </c>
      <c r="K35" s="24"/>
      <c r="L35" s="30">
        <f t="shared" si="0"/>
        <v>1072.5</v>
      </c>
      <c r="M35" s="30">
        <v>972</v>
      </c>
      <c r="N35" s="30">
        <v>100.5</v>
      </c>
      <c r="O35" s="30"/>
      <c r="P35" s="24"/>
      <c r="Q35" s="24"/>
      <c r="R35" s="24"/>
      <c r="S35" s="24"/>
      <c r="T35" s="24">
        <v>2450</v>
      </c>
      <c r="U35" s="24">
        <v>750</v>
      </c>
      <c r="V35" s="24" t="s">
        <v>53</v>
      </c>
      <c r="W35" s="24" t="s">
        <v>53</v>
      </c>
      <c r="X35" s="24" t="s">
        <v>53</v>
      </c>
      <c r="Y35" s="24">
        <v>1745</v>
      </c>
      <c r="Z35" s="24" t="s">
        <v>53</v>
      </c>
      <c r="AA35" s="24" t="s">
        <v>53</v>
      </c>
      <c r="AB35" s="24"/>
      <c r="AC35" s="24">
        <f t="shared" si="13"/>
        <v>18</v>
      </c>
      <c r="AD35" s="59">
        <f t="shared" si="1"/>
        <v>972</v>
      </c>
      <c r="AE35" s="27" t="s">
        <v>54</v>
      </c>
      <c r="AF35" s="27" t="str">
        <f t="shared" si="12"/>
        <v>+</v>
      </c>
      <c r="AG35" s="27" t="str">
        <f t="shared" si="12"/>
        <v>+</v>
      </c>
      <c r="AH35" s="27" t="str">
        <f>AG35</f>
        <v>+</v>
      </c>
      <c r="AI35" s="27" t="s">
        <v>53</v>
      </c>
      <c r="AJ35" s="27" t="s">
        <v>53</v>
      </c>
      <c r="AK35" s="39">
        <v>28.02</v>
      </c>
      <c r="AL35" s="36">
        <f t="shared" si="6"/>
        <v>27235.439999999999</v>
      </c>
      <c r="AM35" s="36">
        <f t="shared" si="3"/>
        <v>326825.27999999997</v>
      </c>
      <c r="AN35" s="36">
        <f t="shared" si="7"/>
        <v>1361.7719999999999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s="52" customFormat="1" ht="15" customHeight="1" x14ac:dyDescent="0.2">
      <c r="A36" s="80">
        <f t="shared" si="8"/>
        <v>24</v>
      </c>
      <c r="B36" s="53" t="s">
        <v>123</v>
      </c>
      <c r="C36" s="55" t="s">
        <v>157</v>
      </c>
      <c r="D36" s="24">
        <v>1985</v>
      </c>
      <c r="E36" s="26" t="s">
        <v>79</v>
      </c>
      <c r="F36" s="24">
        <v>2</v>
      </c>
      <c r="G36" s="24"/>
      <c r="H36" s="24">
        <v>3</v>
      </c>
      <c r="I36" s="24">
        <v>3</v>
      </c>
      <c r="J36" s="24">
        <v>24</v>
      </c>
      <c r="K36" s="24"/>
      <c r="L36" s="30">
        <f t="shared" si="0"/>
        <v>1242.6000000000001</v>
      </c>
      <c r="M36" s="30">
        <v>1144.4000000000001</v>
      </c>
      <c r="N36" s="30">
        <v>98.2</v>
      </c>
      <c r="O36" s="30"/>
      <c r="P36" s="24"/>
      <c r="Q36" s="24"/>
      <c r="R36" s="24"/>
      <c r="S36" s="24"/>
      <c r="T36" s="24">
        <v>1684.8</v>
      </c>
      <c r="U36" s="24">
        <v>802.2</v>
      </c>
      <c r="V36" s="24" t="s">
        <v>53</v>
      </c>
      <c r="W36" s="24">
        <v>13.4</v>
      </c>
      <c r="X36" s="24" t="s">
        <v>53</v>
      </c>
      <c r="Y36" s="24">
        <v>867.2</v>
      </c>
      <c r="Z36" s="24" t="s">
        <v>53</v>
      </c>
      <c r="AA36" s="24" t="s">
        <v>53</v>
      </c>
      <c r="AB36" s="24"/>
      <c r="AC36" s="24">
        <f t="shared" si="13"/>
        <v>24</v>
      </c>
      <c r="AD36" s="59">
        <f t="shared" si="1"/>
        <v>1144.4000000000001</v>
      </c>
      <c r="AE36" s="27" t="s">
        <v>54</v>
      </c>
      <c r="AF36" s="27" t="str">
        <f t="shared" si="12"/>
        <v>+</v>
      </c>
      <c r="AG36" s="27" t="str">
        <f t="shared" si="12"/>
        <v>+</v>
      </c>
      <c r="AH36" s="69" t="s">
        <v>53</v>
      </c>
      <c r="AI36" s="27" t="s">
        <v>53</v>
      </c>
      <c r="AJ36" s="69" t="s">
        <v>106</v>
      </c>
      <c r="AK36" s="39">
        <v>28.02</v>
      </c>
      <c r="AL36" s="36">
        <f t="shared" si="6"/>
        <v>32066.088000000003</v>
      </c>
      <c r="AM36" s="36">
        <f t="shared" si="3"/>
        <v>384793.05600000004</v>
      </c>
      <c r="AN36" s="36">
        <f t="shared" si="7"/>
        <v>1603.3044000000002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52" customFormat="1" ht="15" customHeight="1" x14ac:dyDescent="0.2">
      <c r="A37" s="80">
        <f t="shared" si="8"/>
        <v>25</v>
      </c>
      <c r="B37" s="53" t="s">
        <v>123</v>
      </c>
      <c r="C37" s="55">
        <v>60</v>
      </c>
      <c r="D37" s="24">
        <v>1985</v>
      </c>
      <c r="E37" s="26" t="s">
        <v>79</v>
      </c>
      <c r="F37" s="24">
        <v>2</v>
      </c>
      <c r="G37" s="24"/>
      <c r="H37" s="24">
        <v>3</v>
      </c>
      <c r="I37" s="24">
        <v>3</v>
      </c>
      <c r="J37" s="24">
        <v>24</v>
      </c>
      <c r="K37" s="24"/>
      <c r="L37" s="30">
        <f t="shared" si="0"/>
        <v>1326.1</v>
      </c>
      <c r="M37" s="30">
        <v>1181.0999999999999</v>
      </c>
      <c r="N37" s="30">
        <v>145</v>
      </c>
      <c r="O37" s="30"/>
      <c r="P37" s="24"/>
      <c r="Q37" s="24"/>
      <c r="R37" s="24"/>
      <c r="S37" s="24"/>
      <c r="T37" s="24">
        <v>2078</v>
      </c>
      <c r="U37" s="24">
        <v>816</v>
      </c>
      <c r="V37" s="24" t="s">
        <v>53</v>
      </c>
      <c r="W37" s="24" t="s">
        <v>53</v>
      </c>
      <c r="X37" s="24" t="s">
        <v>53</v>
      </c>
      <c r="Y37" s="24">
        <v>1262</v>
      </c>
      <c r="Z37" s="24" t="s">
        <v>53</v>
      </c>
      <c r="AA37" s="24" t="s">
        <v>53</v>
      </c>
      <c r="AB37" s="24"/>
      <c r="AC37" s="24">
        <f t="shared" si="13"/>
        <v>24</v>
      </c>
      <c r="AD37" s="59">
        <f t="shared" si="1"/>
        <v>1181.0999999999999</v>
      </c>
      <c r="AE37" s="27" t="s">
        <v>54</v>
      </c>
      <c r="AF37" s="27" t="str">
        <f t="shared" ref="AF37:AG47" si="14">AE37</f>
        <v>+</v>
      </c>
      <c r="AG37" s="27" t="str">
        <f t="shared" si="14"/>
        <v>+</v>
      </c>
      <c r="AH37" s="69" t="s">
        <v>53</v>
      </c>
      <c r="AI37" s="27" t="s">
        <v>53</v>
      </c>
      <c r="AJ37" s="69" t="s">
        <v>106</v>
      </c>
      <c r="AK37" s="39">
        <v>28.02</v>
      </c>
      <c r="AL37" s="36">
        <f t="shared" si="6"/>
        <v>33094.421999999999</v>
      </c>
      <c r="AM37" s="36">
        <f t="shared" si="3"/>
        <v>397133.06400000001</v>
      </c>
      <c r="AN37" s="36">
        <f t="shared" si="7"/>
        <v>1654.7211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s="52" customFormat="1" ht="15" customHeight="1" x14ac:dyDescent="0.2">
      <c r="A38" s="80">
        <f t="shared" si="8"/>
        <v>26</v>
      </c>
      <c r="B38" s="53" t="s">
        <v>123</v>
      </c>
      <c r="C38" s="55">
        <v>61</v>
      </c>
      <c r="D38" s="24">
        <v>1986</v>
      </c>
      <c r="E38" s="26" t="s">
        <v>79</v>
      </c>
      <c r="F38" s="24">
        <v>2</v>
      </c>
      <c r="G38" s="24"/>
      <c r="H38" s="24">
        <v>1</v>
      </c>
      <c r="I38" s="24">
        <v>1</v>
      </c>
      <c r="J38" s="24">
        <v>6</v>
      </c>
      <c r="K38" s="24"/>
      <c r="L38" s="30">
        <f t="shared" si="0"/>
        <v>419.8</v>
      </c>
      <c r="M38" s="30">
        <v>384</v>
      </c>
      <c r="N38" s="30">
        <v>35.799999999999997</v>
      </c>
      <c r="O38" s="30"/>
      <c r="P38" s="24"/>
      <c r="Q38" s="24"/>
      <c r="R38" s="24"/>
      <c r="S38" s="24"/>
      <c r="T38" s="24" t="s">
        <v>53</v>
      </c>
      <c r="U38" s="24">
        <v>263.10000000000002</v>
      </c>
      <c r="V38" s="24" t="s">
        <v>53</v>
      </c>
      <c r="W38" s="24" t="s">
        <v>53</v>
      </c>
      <c r="X38" s="24" t="s">
        <v>53</v>
      </c>
      <c r="Y38" s="24" t="s">
        <v>53</v>
      </c>
      <c r="Z38" s="24" t="s">
        <v>53</v>
      </c>
      <c r="AA38" s="24" t="s">
        <v>53</v>
      </c>
      <c r="AB38" s="24"/>
      <c r="AC38" s="24">
        <f t="shared" si="13"/>
        <v>6</v>
      </c>
      <c r="AD38" s="59">
        <f t="shared" si="1"/>
        <v>384</v>
      </c>
      <c r="AE38" s="27" t="s">
        <v>54</v>
      </c>
      <c r="AF38" s="27" t="str">
        <f t="shared" si="14"/>
        <v>+</v>
      </c>
      <c r="AG38" s="27" t="str">
        <f t="shared" si="14"/>
        <v>+</v>
      </c>
      <c r="AH38" s="69" t="s">
        <v>53</v>
      </c>
      <c r="AI38" s="27" t="s">
        <v>53</v>
      </c>
      <c r="AJ38" s="69" t="s">
        <v>106</v>
      </c>
      <c r="AK38" s="39">
        <v>28.02</v>
      </c>
      <c r="AL38" s="36">
        <f t="shared" si="6"/>
        <v>10759.68</v>
      </c>
      <c r="AM38" s="36">
        <f t="shared" si="3"/>
        <v>129116.16</v>
      </c>
      <c r="AN38" s="36">
        <f t="shared" si="7"/>
        <v>537.98400000000004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s="52" customFormat="1" ht="15" customHeight="1" x14ac:dyDescent="0.2">
      <c r="A39" s="80">
        <f t="shared" si="8"/>
        <v>27</v>
      </c>
      <c r="B39" s="53" t="s">
        <v>123</v>
      </c>
      <c r="C39" s="55">
        <v>62</v>
      </c>
      <c r="D39" s="24">
        <v>1986</v>
      </c>
      <c r="E39" s="26" t="s">
        <v>79</v>
      </c>
      <c r="F39" s="24">
        <v>2</v>
      </c>
      <c r="G39" s="24"/>
      <c r="H39" s="24">
        <v>4</v>
      </c>
      <c r="I39" s="24">
        <v>4</v>
      </c>
      <c r="J39" s="24">
        <v>32</v>
      </c>
      <c r="K39" s="24"/>
      <c r="L39" s="30">
        <f t="shared" si="0"/>
        <v>1719</v>
      </c>
      <c r="M39" s="30">
        <v>1543.7</v>
      </c>
      <c r="N39" s="30">
        <v>175.3</v>
      </c>
      <c r="O39" s="30"/>
      <c r="P39" s="24"/>
      <c r="Q39" s="24"/>
      <c r="R39" s="24"/>
      <c r="S39" s="24"/>
      <c r="T39" s="24">
        <v>3053.2</v>
      </c>
      <c r="U39" s="24">
        <v>981.2</v>
      </c>
      <c r="V39" s="24">
        <v>292.39999999999998</v>
      </c>
      <c r="W39" s="24">
        <v>3.9</v>
      </c>
      <c r="X39" s="24">
        <v>133.5</v>
      </c>
      <c r="Y39" s="24">
        <v>1642.2</v>
      </c>
      <c r="Z39" s="24" t="s">
        <v>53</v>
      </c>
      <c r="AA39" s="24" t="s">
        <v>53</v>
      </c>
      <c r="AB39" s="24"/>
      <c r="AC39" s="24">
        <f t="shared" si="13"/>
        <v>32</v>
      </c>
      <c r="AD39" s="59">
        <f t="shared" si="1"/>
        <v>1543.7</v>
      </c>
      <c r="AE39" s="27" t="s">
        <v>54</v>
      </c>
      <c r="AF39" s="27" t="str">
        <f t="shared" si="14"/>
        <v>+</v>
      </c>
      <c r="AG39" s="27" t="str">
        <f t="shared" si="14"/>
        <v>+</v>
      </c>
      <c r="AH39" s="69" t="s">
        <v>53</v>
      </c>
      <c r="AI39" s="27" t="s">
        <v>53</v>
      </c>
      <c r="AJ39" s="69" t="s">
        <v>106</v>
      </c>
      <c r="AK39" s="39">
        <v>28.02</v>
      </c>
      <c r="AL39" s="36">
        <f t="shared" si="6"/>
        <v>43254.474000000002</v>
      </c>
      <c r="AM39" s="36">
        <f t="shared" si="3"/>
        <v>519053.68800000002</v>
      </c>
      <c r="AN39" s="36">
        <f t="shared" si="7"/>
        <v>2162.7237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s="52" customFormat="1" ht="15" customHeight="1" x14ac:dyDescent="0.2">
      <c r="A40" s="80">
        <f t="shared" si="8"/>
        <v>28</v>
      </c>
      <c r="B40" s="53" t="s">
        <v>122</v>
      </c>
      <c r="C40" s="55">
        <v>65</v>
      </c>
      <c r="D40" s="24">
        <v>1986</v>
      </c>
      <c r="E40" s="26" t="s">
        <v>79</v>
      </c>
      <c r="F40" s="24">
        <v>2</v>
      </c>
      <c r="G40" s="24"/>
      <c r="H40" s="24">
        <v>1</v>
      </c>
      <c r="I40" s="24">
        <v>1</v>
      </c>
      <c r="J40" s="24">
        <v>7</v>
      </c>
      <c r="K40" s="24"/>
      <c r="L40" s="30">
        <f t="shared" si="0"/>
        <v>477.5</v>
      </c>
      <c r="M40" s="30">
        <v>441.2</v>
      </c>
      <c r="N40" s="30">
        <v>36.299999999999997</v>
      </c>
      <c r="O40" s="30"/>
      <c r="P40" s="24"/>
      <c r="Q40" s="24"/>
      <c r="R40" s="24"/>
      <c r="S40" s="24"/>
      <c r="T40" s="24">
        <v>2114.9</v>
      </c>
      <c r="U40" s="24">
        <v>255.9</v>
      </c>
      <c r="V40" s="24" t="s">
        <v>53</v>
      </c>
      <c r="W40" s="24" t="s">
        <v>53</v>
      </c>
      <c r="X40" s="24" t="s">
        <v>53</v>
      </c>
      <c r="Y40" s="24" t="s">
        <v>53</v>
      </c>
      <c r="Z40" s="24" t="s">
        <v>53</v>
      </c>
      <c r="AA40" s="24" t="s">
        <v>53</v>
      </c>
      <c r="AB40" s="24"/>
      <c r="AC40" s="24">
        <f t="shared" si="13"/>
        <v>7</v>
      </c>
      <c r="AD40" s="59">
        <f t="shared" si="1"/>
        <v>441.2</v>
      </c>
      <c r="AE40" s="27" t="s">
        <v>54</v>
      </c>
      <c r="AF40" s="27" t="str">
        <f t="shared" si="14"/>
        <v>+</v>
      </c>
      <c r="AG40" s="27" t="str">
        <f t="shared" si="14"/>
        <v>+</v>
      </c>
      <c r="AH40" s="69" t="s">
        <v>53</v>
      </c>
      <c r="AI40" s="27" t="s">
        <v>53</v>
      </c>
      <c r="AJ40" s="69" t="s">
        <v>106</v>
      </c>
      <c r="AK40" s="39">
        <v>28.02</v>
      </c>
      <c r="AL40" s="36">
        <f t="shared" si="6"/>
        <v>12362.423999999999</v>
      </c>
      <c r="AM40" s="36">
        <f t="shared" si="3"/>
        <v>148349.08799999999</v>
      </c>
      <c r="AN40" s="36">
        <f t="shared" si="7"/>
        <v>618.12120000000004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s="52" customFormat="1" ht="15" customHeight="1" x14ac:dyDescent="0.2">
      <c r="A41" s="80">
        <f t="shared" si="8"/>
        <v>29</v>
      </c>
      <c r="B41" s="53" t="s">
        <v>123</v>
      </c>
      <c r="C41" s="55" t="s">
        <v>158</v>
      </c>
      <c r="D41" s="24">
        <v>1984</v>
      </c>
      <c r="E41" s="26" t="s">
        <v>79</v>
      </c>
      <c r="F41" s="24">
        <v>2</v>
      </c>
      <c r="G41" s="24"/>
      <c r="H41" s="24">
        <v>3</v>
      </c>
      <c r="I41" s="24">
        <v>3</v>
      </c>
      <c r="J41" s="24">
        <v>24</v>
      </c>
      <c r="K41" s="24"/>
      <c r="L41" s="30">
        <f t="shared" si="0"/>
        <v>1255</v>
      </c>
      <c r="M41" s="30">
        <v>1141.5999999999999</v>
      </c>
      <c r="N41" s="30">
        <v>113.4</v>
      </c>
      <c r="O41" s="30"/>
      <c r="P41" s="24"/>
      <c r="Q41" s="24"/>
      <c r="R41" s="24"/>
      <c r="S41" s="24"/>
      <c r="T41" s="24">
        <v>2140.6</v>
      </c>
      <c r="U41" s="24">
        <v>787.9</v>
      </c>
      <c r="V41" s="24" t="s">
        <v>53</v>
      </c>
      <c r="W41" s="24">
        <v>25.4</v>
      </c>
      <c r="X41" s="24">
        <v>142.9</v>
      </c>
      <c r="Y41" s="24">
        <v>1184.4000000000001</v>
      </c>
      <c r="Z41" s="24" t="s">
        <v>53</v>
      </c>
      <c r="AA41" s="24" t="s">
        <v>53</v>
      </c>
      <c r="AB41" s="24"/>
      <c r="AC41" s="24">
        <f t="shared" si="13"/>
        <v>24</v>
      </c>
      <c r="AD41" s="59">
        <f t="shared" si="1"/>
        <v>1141.5999999999999</v>
      </c>
      <c r="AE41" s="27" t="s">
        <v>54</v>
      </c>
      <c r="AF41" s="27" t="str">
        <f t="shared" si="14"/>
        <v>+</v>
      </c>
      <c r="AG41" s="27" t="str">
        <f t="shared" si="14"/>
        <v>+</v>
      </c>
      <c r="AH41" s="69" t="s">
        <v>53</v>
      </c>
      <c r="AI41" s="27" t="s">
        <v>53</v>
      </c>
      <c r="AJ41" s="69" t="s">
        <v>106</v>
      </c>
      <c r="AK41" s="39">
        <v>28.02</v>
      </c>
      <c r="AL41" s="36">
        <f t="shared" si="6"/>
        <v>31987.631999999998</v>
      </c>
      <c r="AM41" s="36">
        <f t="shared" si="3"/>
        <v>383851.58399999997</v>
      </c>
      <c r="AN41" s="36">
        <f t="shared" si="7"/>
        <v>1599.3815999999999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s="52" customFormat="1" ht="15" customHeight="1" x14ac:dyDescent="0.2">
      <c r="A42" s="80">
        <f t="shared" si="8"/>
        <v>30</v>
      </c>
      <c r="B42" s="53" t="s">
        <v>123</v>
      </c>
      <c r="C42" s="55">
        <v>71</v>
      </c>
      <c r="D42" s="24">
        <v>1986</v>
      </c>
      <c r="E42" s="26" t="s">
        <v>79</v>
      </c>
      <c r="F42" s="24">
        <v>2</v>
      </c>
      <c r="G42" s="24"/>
      <c r="H42" s="24">
        <v>3</v>
      </c>
      <c r="I42" s="24">
        <v>3</v>
      </c>
      <c r="J42" s="24">
        <v>24</v>
      </c>
      <c r="K42" s="24"/>
      <c r="L42" s="30">
        <f t="shared" si="0"/>
        <v>1308.9000000000001</v>
      </c>
      <c r="M42" s="30">
        <v>1165.7</v>
      </c>
      <c r="N42" s="30">
        <v>143.19999999999999</v>
      </c>
      <c r="O42" s="30"/>
      <c r="P42" s="24"/>
      <c r="Q42" s="24"/>
      <c r="R42" s="24"/>
      <c r="S42" s="24"/>
      <c r="T42" s="24">
        <v>3627</v>
      </c>
      <c r="U42" s="24">
        <v>744.6</v>
      </c>
      <c r="V42" s="24" t="s">
        <v>53</v>
      </c>
      <c r="W42" s="24" t="s">
        <v>53</v>
      </c>
      <c r="X42" s="24" t="s">
        <v>53</v>
      </c>
      <c r="Y42" s="24" t="s">
        <v>53</v>
      </c>
      <c r="Z42" s="24" t="s">
        <v>53</v>
      </c>
      <c r="AA42" s="24" t="s">
        <v>53</v>
      </c>
      <c r="AB42" s="24"/>
      <c r="AC42" s="24">
        <f>J42</f>
        <v>24</v>
      </c>
      <c r="AD42" s="59">
        <f t="shared" si="1"/>
        <v>1165.7</v>
      </c>
      <c r="AE42" s="27" t="s">
        <v>54</v>
      </c>
      <c r="AF42" s="27" t="str">
        <f t="shared" si="14"/>
        <v>+</v>
      </c>
      <c r="AG42" s="27" t="str">
        <f t="shared" si="14"/>
        <v>+</v>
      </c>
      <c r="AH42" s="69" t="s">
        <v>53</v>
      </c>
      <c r="AI42" s="27" t="s">
        <v>53</v>
      </c>
      <c r="AJ42" s="69" t="s">
        <v>106</v>
      </c>
      <c r="AK42" s="39">
        <v>28.02</v>
      </c>
      <c r="AL42" s="36">
        <f t="shared" si="6"/>
        <v>32662.914000000001</v>
      </c>
      <c r="AM42" s="36">
        <f t="shared" si="3"/>
        <v>391954.96799999999</v>
      </c>
      <c r="AN42" s="36">
        <f t="shared" si="7"/>
        <v>1633.1457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s="52" customFormat="1" ht="15" customHeight="1" x14ac:dyDescent="0.2">
      <c r="A43" s="80">
        <f t="shared" si="8"/>
        <v>31</v>
      </c>
      <c r="B43" s="53" t="s">
        <v>123</v>
      </c>
      <c r="C43" s="55" t="s">
        <v>159</v>
      </c>
      <c r="D43" s="24">
        <v>1986</v>
      </c>
      <c r="E43" s="26" t="s">
        <v>79</v>
      </c>
      <c r="F43" s="24">
        <v>2</v>
      </c>
      <c r="G43" s="24"/>
      <c r="H43" s="24">
        <v>3</v>
      </c>
      <c r="I43" s="24">
        <v>3</v>
      </c>
      <c r="J43" s="24">
        <v>24</v>
      </c>
      <c r="K43" s="24"/>
      <c r="L43" s="30">
        <f t="shared" si="0"/>
        <v>1290.3</v>
      </c>
      <c r="M43" s="30">
        <v>1167.0999999999999</v>
      </c>
      <c r="N43" s="30">
        <v>123.2</v>
      </c>
      <c r="O43" s="30"/>
      <c r="P43" s="24"/>
      <c r="Q43" s="24"/>
      <c r="R43" s="24"/>
      <c r="S43" s="24"/>
      <c r="T43" s="24">
        <v>2636</v>
      </c>
      <c r="U43" s="24">
        <v>806.05</v>
      </c>
      <c r="V43" s="24">
        <v>152.5</v>
      </c>
      <c r="W43" s="24">
        <v>49.5</v>
      </c>
      <c r="X43" s="24">
        <v>109.64</v>
      </c>
      <c r="Y43" s="24">
        <v>1518.31</v>
      </c>
      <c r="Z43" s="24" t="s">
        <v>53</v>
      </c>
      <c r="AA43" s="24" t="s">
        <v>53</v>
      </c>
      <c r="AB43" s="24"/>
      <c r="AC43" s="24">
        <f t="shared" si="13"/>
        <v>24</v>
      </c>
      <c r="AD43" s="59">
        <f t="shared" si="1"/>
        <v>1167.0999999999999</v>
      </c>
      <c r="AE43" s="27" t="s">
        <v>54</v>
      </c>
      <c r="AF43" s="27" t="str">
        <f t="shared" si="14"/>
        <v>+</v>
      </c>
      <c r="AG43" s="27" t="str">
        <f t="shared" si="14"/>
        <v>+</v>
      </c>
      <c r="AH43" s="69" t="s">
        <v>53</v>
      </c>
      <c r="AI43" s="27" t="s">
        <v>53</v>
      </c>
      <c r="AJ43" s="69" t="s">
        <v>106</v>
      </c>
      <c r="AK43" s="39">
        <v>28.02</v>
      </c>
      <c r="AL43" s="36">
        <f t="shared" si="6"/>
        <v>32702.141999999996</v>
      </c>
      <c r="AM43" s="36">
        <f t="shared" si="3"/>
        <v>392425.70399999997</v>
      </c>
      <c r="AN43" s="36">
        <f t="shared" si="7"/>
        <v>1635.1070999999999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s="52" customFormat="1" ht="15" customHeight="1" x14ac:dyDescent="0.2">
      <c r="A44" s="80">
        <f t="shared" si="8"/>
        <v>32</v>
      </c>
      <c r="B44" s="53" t="s">
        <v>123</v>
      </c>
      <c r="C44" s="55">
        <v>73</v>
      </c>
      <c r="D44" s="24">
        <v>1983</v>
      </c>
      <c r="E44" s="26" t="s">
        <v>79</v>
      </c>
      <c r="F44" s="24">
        <v>2</v>
      </c>
      <c r="G44" s="24"/>
      <c r="H44" s="24">
        <v>3</v>
      </c>
      <c r="I44" s="24">
        <v>3</v>
      </c>
      <c r="J44" s="24">
        <v>24</v>
      </c>
      <c r="K44" s="24"/>
      <c r="L44" s="30">
        <f t="shared" si="0"/>
        <v>1302.0999999999999</v>
      </c>
      <c r="M44" s="30">
        <v>1167.8</v>
      </c>
      <c r="N44" s="30">
        <v>134.30000000000001</v>
      </c>
      <c r="O44" s="30"/>
      <c r="P44" s="24"/>
      <c r="Q44" s="24"/>
      <c r="R44" s="24"/>
      <c r="S44" s="24"/>
      <c r="T44" s="24">
        <v>2714</v>
      </c>
      <c r="U44" s="24">
        <v>792.6</v>
      </c>
      <c r="V44" s="24">
        <v>247.3</v>
      </c>
      <c r="W44" s="24">
        <v>22.7</v>
      </c>
      <c r="X44" s="24">
        <v>157.19999999999999</v>
      </c>
      <c r="Y44" s="24" t="s">
        <v>53</v>
      </c>
      <c r="Z44" s="24">
        <v>1494.2</v>
      </c>
      <c r="AA44" s="24" t="s">
        <v>53</v>
      </c>
      <c r="AB44" s="24"/>
      <c r="AC44" s="24">
        <f t="shared" si="13"/>
        <v>24</v>
      </c>
      <c r="AD44" s="59">
        <f t="shared" si="1"/>
        <v>1167.8</v>
      </c>
      <c r="AE44" s="27" t="s">
        <v>54</v>
      </c>
      <c r="AF44" s="27" t="str">
        <f t="shared" si="14"/>
        <v>+</v>
      </c>
      <c r="AG44" s="27" t="str">
        <f t="shared" si="14"/>
        <v>+</v>
      </c>
      <c r="AH44" s="69" t="s">
        <v>53</v>
      </c>
      <c r="AI44" s="27" t="s">
        <v>53</v>
      </c>
      <c r="AJ44" s="69" t="s">
        <v>106</v>
      </c>
      <c r="AK44" s="39">
        <v>28.02</v>
      </c>
      <c r="AL44" s="36">
        <f t="shared" si="6"/>
        <v>32721.755999999998</v>
      </c>
      <c r="AM44" s="36">
        <f t="shared" si="3"/>
        <v>392661.07199999999</v>
      </c>
      <c r="AN44" s="36">
        <f t="shared" si="7"/>
        <v>1636.0878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s="52" customFormat="1" ht="15" customHeight="1" x14ac:dyDescent="0.2">
      <c r="A45" s="80">
        <f t="shared" si="8"/>
        <v>33</v>
      </c>
      <c r="B45" s="53" t="s">
        <v>122</v>
      </c>
      <c r="C45" s="55" t="s">
        <v>160</v>
      </c>
      <c r="D45" s="24">
        <v>1986</v>
      </c>
      <c r="E45" s="26" t="s">
        <v>79</v>
      </c>
      <c r="F45" s="24">
        <v>2</v>
      </c>
      <c r="G45" s="24"/>
      <c r="H45" s="24">
        <v>3</v>
      </c>
      <c r="I45" s="24">
        <v>3</v>
      </c>
      <c r="J45" s="24">
        <v>24</v>
      </c>
      <c r="K45" s="24"/>
      <c r="L45" s="30">
        <f t="shared" si="0"/>
        <v>1245.3399999999999</v>
      </c>
      <c r="M45" s="30">
        <v>1166.54</v>
      </c>
      <c r="N45" s="30">
        <v>78.8</v>
      </c>
      <c r="O45" s="30"/>
      <c r="P45" s="24"/>
      <c r="Q45" s="24"/>
      <c r="R45" s="24"/>
      <c r="S45" s="24"/>
      <c r="T45" s="24" t="s">
        <v>53</v>
      </c>
      <c r="U45" s="24">
        <v>794.4</v>
      </c>
      <c r="V45" s="24">
        <v>266.3</v>
      </c>
      <c r="W45" s="24" t="s">
        <v>53</v>
      </c>
      <c r="X45" s="24">
        <v>111.5</v>
      </c>
      <c r="Y45" s="24">
        <v>1737.1</v>
      </c>
      <c r="Z45" s="24" t="s">
        <v>53</v>
      </c>
      <c r="AA45" s="24" t="s">
        <v>53</v>
      </c>
      <c r="AB45" s="24"/>
      <c r="AC45" s="24">
        <f t="shared" si="13"/>
        <v>24</v>
      </c>
      <c r="AD45" s="59">
        <f t="shared" si="1"/>
        <v>1166.54</v>
      </c>
      <c r="AE45" s="27" t="s">
        <v>54</v>
      </c>
      <c r="AF45" s="27" t="str">
        <f t="shared" si="14"/>
        <v>+</v>
      </c>
      <c r="AG45" s="27" t="str">
        <f t="shared" si="14"/>
        <v>+</v>
      </c>
      <c r="AH45" s="69" t="s">
        <v>53</v>
      </c>
      <c r="AI45" s="27" t="s">
        <v>53</v>
      </c>
      <c r="AJ45" s="69" t="s">
        <v>106</v>
      </c>
      <c r="AK45" s="39">
        <v>28.02</v>
      </c>
      <c r="AL45" s="36">
        <f t="shared" si="6"/>
        <v>32686.450799999999</v>
      </c>
      <c r="AM45" s="36">
        <f t="shared" si="3"/>
        <v>392237.40960000001</v>
      </c>
      <c r="AN45" s="36">
        <f t="shared" si="7"/>
        <v>1634.3225400000001</v>
      </c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s="52" customFormat="1" ht="15" customHeight="1" x14ac:dyDescent="0.2">
      <c r="A46" s="80">
        <f t="shared" si="8"/>
        <v>34</v>
      </c>
      <c r="B46" s="53" t="s">
        <v>122</v>
      </c>
      <c r="C46" s="55">
        <v>75</v>
      </c>
      <c r="D46" s="24">
        <v>1986</v>
      </c>
      <c r="E46" s="26" t="s">
        <v>79</v>
      </c>
      <c r="F46" s="24">
        <v>2</v>
      </c>
      <c r="G46" s="24"/>
      <c r="H46" s="24">
        <v>3</v>
      </c>
      <c r="I46" s="24">
        <v>3</v>
      </c>
      <c r="J46" s="24">
        <v>24</v>
      </c>
      <c r="K46" s="24"/>
      <c r="L46" s="30">
        <f t="shared" si="0"/>
        <v>1268.5</v>
      </c>
      <c r="M46" s="30">
        <v>1143.5</v>
      </c>
      <c r="N46" s="30">
        <v>125</v>
      </c>
      <c r="O46" s="30"/>
      <c r="P46" s="24"/>
      <c r="Q46" s="24"/>
      <c r="R46" s="24"/>
      <c r="S46" s="24"/>
      <c r="T46" s="24">
        <v>2875.51</v>
      </c>
      <c r="U46" s="24">
        <v>806.05</v>
      </c>
      <c r="V46" s="24">
        <v>250.02</v>
      </c>
      <c r="W46" s="24" t="s">
        <v>53</v>
      </c>
      <c r="X46" s="24"/>
      <c r="Y46" s="24">
        <v>1811.4</v>
      </c>
      <c r="Z46" s="24" t="s">
        <v>53</v>
      </c>
      <c r="AA46" s="24" t="s">
        <v>53</v>
      </c>
      <c r="AB46" s="24"/>
      <c r="AC46" s="24">
        <f t="shared" si="13"/>
        <v>24</v>
      </c>
      <c r="AD46" s="59">
        <f t="shared" si="1"/>
        <v>1143.5</v>
      </c>
      <c r="AE46" s="27" t="s">
        <v>54</v>
      </c>
      <c r="AF46" s="27" t="str">
        <f t="shared" si="14"/>
        <v>+</v>
      </c>
      <c r="AG46" s="27" t="str">
        <f t="shared" si="14"/>
        <v>+</v>
      </c>
      <c r="AH46" s="69" t="s">
        <v>53</v>
      </c>
      <c r="AI46" s="27" t="s">
        <v>53</v>
      </c>
      <c r="AJ46" s="69" t="s">
        <v>106</v>
      </c>
      <c r="AK46" s="39">
        <v>28.02</v>
      </c>
      <c r="AL46" s="36">
        <f t="shared" si="6"/>
        <v>32040.87</v>
      </c>
      <c r="AM46" s="36">
        <f t="shared" si="3"/>
        <v>384490.44</v>
      </c>
      <c r="AN46" s="36">
        <f t="shared" si="7"/>
        <v>1602.0435</v>
      </c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s="52" customFormat="1" ht="15" customHeight="1" x14ac:dyDescent="0.2">
      <c r="A47" s="80">
        <f t="shared" si="8"/>
        <v>35</v>
      </c>
      <c r="B47" s="53" t="s">
        <v>123</v>
      </c>
      <c r="C47" s="55" t="s">
        <v>161</v>
      </c>
      <c r="D47" s="24">
        <v>1986</v>
      </c>
      <c r="E47" s="26" t="s">
        <v>79</v>
      </c>
      <c r="F47" s="24">
        <v>2</v>
      </c>
      <c r="G47" s="24"/>
      <c r="H47" s="24">
        <v>3</v>
      </c>
      <c r="I47" s="24">
        <v>3</v>
      </c>
      <c r="J47" s="24">
        <v>24</v>
      </c>
      <c r="K47" s="24"/>
      <c r="L47" s="30">
        <f t="shared" si="0"/>
        <v>1288.7</v>
      </c>
      <c r="M47" s="30">
        <v>1166.9000000000001</v>
      </c>
      <c r="N47" s="30">
        <v>121.8</v>
      </c>
      <c r="O47" s="30"/>
      <c r="P47" s="24"/>
      <c r="Q47" s="24"/>
      <c r="R47" s="24"/>
      <c r="S47" s="24"/>
      <c r="T47" s="24">
        <v>2852.5</v>
      </c>
      <c r="U47" s="24">
        <v>786.3</v>
      </c>
      <c r="V47" s="24" t="s">
        <v>53</v>
      </c>
      <c r="W47" s="24">
        <v>13.4</v>
      </c>
      <c r="X47" s="24" t="s">
        <v>53</v>
      </c>
      <c r="Y47" s="24">
        <v>2052.8000000000002</v>
      </c>
      <c r="Z47" s="24" t="s">
        <v>53</v>
      </c>
      <c r="AA47" s="24" t="s">
        <v>53</v>
      </c>
      <c r="AB47" s="24"/>
      <c r="AC47" s="24">
        <f t="shared" si="13"/>
        <v>24</v>
      </c>
      <c r="AD47" s="59">
        <f t="shared" si="1"/>
        <v>1166.9000000000001</v>
      </c>
      <c r="AE47" s="27" t="s">
        <v>54</v>
      </c>
      <c r="AF47" s="27" t="str">
        <f t="shared" si="14"/>
        <v>+</v>
      </c>
      <c r="AG47" s="27" t="str">
        <f t="shared" si="14"/>
        <v>+</v>
      </c>
      <c r="AH47" s="69" t="s">
        <v>53</v>
      </c>
      <c r="AI47" s="27" t="s">
        <v>53</v>
      </c>
      <c r="AJ47" s="69" t="s">
        <v>106</v>
      </c>
      <c r="AK47" s="39">
        <v>28.02</v>
      </c>
      <c r="AL47" s="36">
        <f t="shared" si="6"/>
        <v>32696.538</v>
      </c>
      <c r="AM47" s="36">
        <f t="shared" si="3"/>
        <v>392358.45600000001</v>
      </c>
      <c r="AN47" s="36">
        <f t="shared" si="7"/>
        <v>1634.8269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s="74" customFormat="1" ht="15" customHeight="1" x14ac:dyDescent="0.2">
      <c r="A48" s="80">
        <f t="shared" si="8"/>
        <v>36</v>
      </c>
      <c r="B48" s="53" t="s">
        <v>194</v>
      </c>
      <c r="C48" s="66" t="s">
        <v>85</v>
      </c>
      <c r="D48" s="80">
        <v>1985</v>
      </c>
      <c r="E48" s="82" t="s">
        <v>82</v>
      </c>
      <c r="F48" s="80">
        <v>2</v>
      </c>
      <c r="G48" s="80"/>
      <c r="H48" s="80">
        <v>2</v>
      </c>
      <c r="I48" s="80">
        <v>2</v>
      </c>
      <c r="J48" s="80">
        <v>32</v>
      </c>
      <c r="K48" s="80"/>
      <c r="L48" s="30">
        <f t="shared" si="0"/>
        <v>1260.3000000000002</v>
      </c>
      <c r="M48" s="30">
        <v>1072.4000000000001</v>
      </c>
      <c r="N48" s="30">
        <f>35.4+152.5</f>
        <v>187.9</v>
      </c>
      <c r="O48" s="30"/>
      <c r="P48" s="80"/>
      <c r="Q48" s="50"/>
      <c r="R48" s="80"/>
      <c r="S48" s="80"/>
      <c r="T48" s="50">
        <v>1887</v>
      </c>
      <c r="U48" s="80">
        <v>741.3</v>
      </c>
      <c r="V48" s="80"/>
      <c r="W48" s="80"/>
      <c r="X48" s="80"/>
      <c r="Y48" s="80"/>
      <c r="Z48" s="80"/>
      <c r="AA48" s="80"/>
      <c r="AB48" s="80"/>
      <c r="AC48" s="80">
        <f t="shared" si="13"/>
        <v>32</v>
      </c>
      <c r="AD48" s="59">
        <f>M48+P48</f>
        <v>1072.4000000000001</v>
      </c>
      <c r="AE48" s="81" t="s">
        <v>54</v>
      </c>
      <c r="AF48" s="81" t="str">
        <f>AE48</f>
        <v>+</v>
      </c>
      <c r="AG48" s="81" t="str">
        <f>AF48</f>
        <v>+</v>
      </c>
      <c r="AH48" s="81" t="s">
        <v>54</v>
      </c>
      <c r="AI48" s="81" t="s">
        <v>53</v>
      </c>
      <c r="AJ48" s="81" t="s">
        <v>53</v>
      </c>
      <c r="AK48" s="39">
        <v>28.02</v>
      </c>
      <c r="AL48" s="36">
        <f t="shared" si="6"/>
        <v>30048.648000000001</v>
      </c>
      <c r="AM48" s="36">
        <f t="shared" si="3"/>
        <v>360583.77600000001</v>
      </c>
      <c r="AN48" s="36">
        <f t="shared" si="7"/>
        <v>1502.4324000000001</v>
      </c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</row>
    <row r="49" spans="1:250" s="74" customFormat="1" ht="16.5" customHeight="1" x14ac:dyDescent="0.2">
      <c r="A49" s="80">
        <f t="shared" si="8"/>
        <v>37</v>
      </c>
      <c r="B49" s="53" t="s">
        <v>195</v>
      </c>
      <c r="C49" s="66" t="s">
        <v>85</v>
      </c>
      <c r="D49" s="80">
        <v>1986</v>
      </c>
      <c r="E49" s="82" t="s">
        <v>196</v>
      </c>
      <c r="F49" s="80">
        <v>3</v>
      </c>
      <c r="G49" s="80"/>
      <c r="H49" s="80">
        <v>2</v>
      </c>
      <c r="I49" s="80">
        <v>2</v>
      </c>
      <c r="J49" s="80">
        <v>11</v>
      </c>
      <c r="K49" s="80"/>
      <c r="L49" s="30">
        <f>M49+N49+O49+Q49+P49</f>
        <v>609.5</v>
      </c>
      <c r="M49" s="30">
        <v>533</v>
      </c>
      <c r="N49" s="30">
        <v>70.5</v>
      </c>
      <c r="O49" s="30">
        <v>6</v>
      </c>
      <c r="P49" s="80"/>
      <c r="Q49" s="50"/>
      <c r="R49" s="80"/>
      <c r="S49" s="80"/>
      <c r="T49" s="80"/>
      <c r="U49" s="80">
        <v>301.8</v>
      </c>
      <c r="V49" s="80"/>
      <c r="W49" s="80"/>
      <c r="X49" s="80"/>
      <c r="Y49" s="80"/>
      <c r="Z49" s="80"/>
      <c r="AA49" s="80"/>
      <c r="AB49" s="80"/>
      <c r="AC49" s="80">
        <f t="shared" si="13"/>
        <v>11</v>
      </c>
      <c r="AD49" s="59">
        <f>M49+P49</f>
        <v>533</v>
      </c>
      <c r="AE49" s="81" t="s">
        <v>54</v>
      </c>
      <c r="AF49" s="81" t="str">
        <f>AE49</f>
        <v>+</v>
      </c>
      <c r="AG49" s="81" t="str">
        <f>AF49</f>
        <v>+</v>
      </c>
      <c r="AH49" s="81" t="s">
        <v>54</v>
      </c>
      <c r="AI49" s="81" t="s">
        <v>53</v>
      </c>
      <c r="AJ49" s="81" t="s">
        <v>53</v>
      </c>
      <c r="AK49" s="80">
        <v>25.18</v>
      </c>
      <c r="AL49" s="36">
        <f t="shared" si="6"/>
        <v>13420.94</v>
      </c>
      <c r="AM49" s="36">
        <f t="shared" si="3"/>
        <v>161051.28</v>
      </c>
      <c r="AN49" s="36">
        <f t="shared" si="7"/>
        <v>671.04700000000003</v>
      </c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</row>
    <row r="50" spans="1:250" s="52" customFormat="1" ht="15" customHeight="1" x14ac:dyDescent="0.2">
      <c r="A50" s="80">
        <f t="shared" si="8"/>
        <v>38</v>
      </c>
      <c r="B50" s="53" t="s">
        <v>162</v>
      </c>
      <c r="C50" s="55" t="s">
        <v>163</v>
      </c>
      <c r="D50" s="24">
        <v>1979</v>
      </c>
      <c r="E50" s="41" t="s">
        <v>82</v>
      </c>
      <c r="F50" s="24">
        <v>2</v>
      </c>
      <c r="G50" s="24"/>
      <c r="H50" s="24">
        <v>3</v>
      </c>
      <c r="I50" s="24">
        <v>3</v>
      </c>
      <c r="J50" s="24">
        <v>12</v>
      </c>
      <c r="K50" s="24"/>
      <c r="L50" s="30">
        <f t="shared" si="0"/>
        <v>880.6</v>
      </c>
      <c r="M50" s="30">
        <v>750.7</v>
      </c>
      <c r="N50" s="30">
        <v>89.1</v>
      </c>
      <c r="O50" s="30">
        <v>40.799999999999997</v>
      </c>
      <c r="P50" s="24"/>
      <c r="Q50" s="24"/>
      <c r="R50" s="24"/>
      <c r="S50" s="24"/>
      <c r="T50" s="24">
        <v>3034</v>
      </c>
      <c r="U50" s="24">
        <v>498</v>
      </c>
      <c r="V50" s="24"/>
      <c r="W50" s="24"/>
      <c r="X50" s="24"/>
      <c r="Y50" s="24">
        <v>2536</v>
      </c>
      <c r="Z50" s="24"/>
      <c r="AA50" s="24"/>
      <c r="AB50" s="24"/>
      <c r="AC50" s="24">
        <f t="shared" si="13"/>
        <v>12</v>
      </c>
      <c r="AD50" s="59">
        <f t="shared" si="1"/>
        <v>750.7</v>
      </c>
      <c r="AE50" s="27" t="s">
        <v>54</v>
      </c>
      <c r="AF50" s="27" t="s">
        <v>54</v>
      </c>
      <c r="AG50" s="27" t="s">
        <v>54</v>
      </c>
      <c r="AH50" s="27" t="s">
        <v>54</v>
      </c>
      <c r="AI50" s="27" t="s">
        <v>53</v>
      </c>
      <c r="AJ50" s="27" t="s">
        <v>53</v>
      </c>
      <c r="AK50" s="39">
        <v>28.02</v>
      </c>
      <c r="AL50" s="36">
        <f t="shared" si="6"/>
        <v>21034.614000000001</v>
      </c>
      <c r="AM50" s="36">
        <f t="shared" si="3"/>
        <v>252415.36800000002</v>
      </c>
      <c r="AN50" s="36">
        <f t="shared" si="7"/>
        <v>1051.7307000000001</v>
      </c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s="52" customFormat="1" ht="15" customHeight="1" x14ac:dyDescent="0.2">
      <c r="A51" s="80">
        <f t="shared" si="8"/>
        <v>39</v>
      </c>
      <c r="B51" s="53" t="s">
        <v>164</v>
      </c>
      <c r="C51" s="55">
        <v>5</v>
      </c>
      <c r="D51" s="24">
        <v>2006</v>
      </c>
      <c r="E51" s="26" t="s">
        <v>63</v>
      </c>
      <c r="F51" s="24">
        <v>7</v>
      </c>
      <c r="G51" s="24">
        <v>3</v>
      </c>
      <c r="H51" s="24">
        <v>3</v>
      </c>
      <c r="I51" s="24">
        <v>3</v>
      </c>
      <c r="J51" s="24">
        <v>63</v>
      </c>
      <c r="K51" s="24"/>
      <c r="L51" s="30">
        <f t="shared" si="0"/>
        <v>4474.9400000000005</v>
      </c>
      <c r="M51" s="30">
        <v>3672.84</v>
      </c>
      <c r="N51" s="30">
        <v>503.5</v>
      </c>
      <c r="O51" s="30">
        <v>298.60000000000002</v>
      </c>
      <c r="P51" s="24"/>
      <c r="Q51" s="24"/>
      <c r="R51" s="24"/>
      <c r="S51" s="24">
        <v>608.20000000000005</v>
      </c>
      <c r="T51" s="24">
        <v>2410</v>
      </c>
      <c r="U51" s="24">
        <v>750</v>
      </c>
      <c r="V51" s="24"/>
      <c r="W51" s="24"/>
      <c r="X51" s="24"/>
      <c r="Y51" s="24"/>
      <c r="Z51" s="24"/>
      <c r="AA51" s="24"/>
      <c r="AB51" s="24">
        <f>J51</f>
        <v>63</v>
      </c>
      <c r="AC51" s="24"/>
      <c r="AD51" s="59">
        <f t="shared" si="1"/>
        <v>3672.84</v>
      </c>
      <c r="AE51" s="27" t="s">
        <v>54</v>
      </c>
      <c r="AF51" s="27" t="s">
        <v>54</v>
      </c>
      <c r="AG51" s="27" t="s">
        <v>54</v>
      </c>
      <c r="AH51" s="27" t="s">
        <v>54</v>
      </c>
      <c r="AI51" s="27" t="s">
        <v>53</v>
      </c>
      <c r="AJ51" s="27" t="s">
        <v>53</v>
      </c>
      <c r="AK51" s="24">
        <v>29.12</v>
      </c>
      <c r="AL51" s="36">
        <f t="shared" si="6"/>
        <v>106953.10080000001</v>
      </c>
      <c r="AM51" s="36">
        <f t="shared" si="3"/>
        <v>1283437.2096000002</v>
      </c>
      <c r="AN51" s="36">
        <f t="shared" si="7"/>
        <v>5347.6550400000015</v>
      </c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s="52" customFormat="1" ht="15" customHeight="1" x14ac:dyDescent="0.2">
      <c r="A52" s="80">
        <f t="shared" si="8"/>
        <v>40</v>
      </c>
      <c r="B52" s="53" t="s">
        <v>165</v>
      </c>
      <c r="C52" s="55">
        <v>2</v>
      </c>
      <c r="D52" s="24">
        <v>1987</v>
      </c>
      <c r="E52" s="26" t="s">
        <v>79</v>
      </c>
      <c r="F52" s="24">
        <v>2</v>
      </c>
      <c r="G52" s="24"/>
      <c r="H52" s="24">
        <v>4</v>
      </c>
      <c r="I52" s="24">
        <v>4</v>
      </c>
      <c r="J52" s="24">
        <v>32</v>
      </c>
      <c r="K52" s="24"/>
      <c r="L52" s="30">
        <f t="shared" si="0"/>
        <v>1731.5</v>
      </c>
      <c r="M52" s="30">
        <v>1543.5</v>
      </c>
      <c r="N52" s="30">
        <v>188</v>
      </c>
      <c r="O52" s="30"/>
      <c r="P52" s="24"/>
      <c r="Q52" s="50"/>
      <c r="R52" s="24"/>
      <c r="S52" s="24"/>
      <c r="T52" s="24">
        <v>4426.3999999999996</v>
      </c>
      <c r="U52" s="24">
        <v>1048.2</v>
      </c>
      <c r="V52" s="24">
        <v>1340</v>
      </c>
      <c r="W52" s="24">
        <v>180</v>
      </c>
      <c r="X52" s="24">
        <v>1690.5</v>
      </c>
      <c r="Y52" s="24">
        <v>167.7</v>
      </c>
      <c r="Z52" s="24"/>
      <c r="AA52" s="24"/>
      <c r="AB52" s="24"/>
      <c r="AC52" s="24">
        <f>J52</f>
        <v>32</v>
      </c>
      <c r="AD52" s="59">
        <f t="shared" si="1"/>
        <v>1543.5</v>
      </c>
      <c r="AE52" s="27" t="s">
        <v>54</v>
      </c>
      <c r="AF52" s="27" t="str">
        <f>AE52</f>
        <v>+</v>
      </c>
      <c r="AG52" s="27" t="str">
        <f>AF52</f>
        <v>+</v>
      </c>
      <c r="AH52" s="27" t="str">
        <f>AG52</f>
        <v>+</v>
      </c>
      <c r="AI52" s="27" t="s">
        <v>53</v>
      </c>
      <c r="AJ52" s="27" t="s">
        <v>53</v>
      </c>
      <c r="AK52" s="39">
        <v>28.02</v>
      </c>
      <c r="AL52" s="36">
        <f t="shared" si="6"/>
        <v>43248.87</v>
      </c>
      <c r="AM52" s="36">
        <f t="shared" si="3"/>
        <v>518986.44000000006</v>
      </c>
      <c r="AN52" s="36">
        <f t="shared" si="7"/>
        <v>2162.4435000000003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s="52" customFormat="1" ht="15" customHeight="1" x14ac:dyDescent="0.2">
      <c r="A53" s="80">
        <f t="shared" si="8"/>
        <v>41</v>
      </c>
      <c r="B53" s="53" t="s">
        <v>165</v>
      </c>
      <c r="C53" s="55" t="s">
        <v>166</v>
      </c>
      <c r="D53" s="24">
        <v>1995</v>
      </c>
      <c r="E53" s="26" t="s">
        <v>118</v>
      </c>
      <c r="F53" s="24">
        <v>4</v>
      </c>
      <c r="G53" s="24"/>
      <c r="H53" s="24">
        <v>1</v>
      </c>
      <c r="I53" s="24">
        <v>1</v>
      </c>
      <c r="J53" s="24">
        <v>12</v>
      </c>
      <c r="K53" s="24"/>
      <c r="L53" s="30">
        <f t="shared" si="0"/>
        <v>686.4</v>
      </c>
      <c r="M53" s="30">
        <v>629.1</v>
      </c>
      <c r="N53" s="30">
        <v>49.5</v>
      </c>
      <c r="O53" s="30">
        <v>7.8</v>
      </c>
      <c r="P53" s="24"/>
      <c r="Q53" s="50"/>
      <c r="R53" s="24"/>
      <c r="S53" s="24"/>
      <c r="T53" s="24">
        <v>427.08</v>
      </c>
      <c r="U53" s="24">
        <v>222.7</v>
      </c>
      <c r="V53" s="24">
        <v>21</v>
      </c>
      <c r="W53" s="24"/>
      <c r="X53" s="24"/>
      <c r="Y53" s="24">
        <v>233.7</v>
      </c>
      <c r="Z53" s="24"/>
      <c r="AA53" s="24"/>
      <c r="AB53" s="24">
        <f>J53</f>
        <v>12</v>
      </c>
      <c r="AC53" s="24"/>
      <c r="AD53" s="59">
        <f t="shared" si="1"/>
        <v>629.1</v>
      </c>
      <c r="AE53" s="27" t="s">
        <v>54</v>
      </c>
      <c r="AF53" s="27" t="s">
        <v>54</v>
      </c>
      <c r="AG53" s="27" t="s">
        <v>54</v>
      </c>
      <c r="AH53" s="27" t="str">
        <f>AG53</f>
        <v>+</v>
      </c>
      <c r="AI53" s="27" t="s">
        <v>53</v>
      </c>
      <c r="AJ53" s="27" t="s">
        <v>53</v>
      </c>
      <c r="AK53" s="80">
        <v>25.18</v>
      </c>
      <c r="AL53" s="36">
        <f t="shared" si="6"/>
        <v>15840.738000000001</v>
      </c>
      <c r="AM53" s="36">
        <f t="shared" si="3"/>
        <v>190088.85600000003</v>
      </c>
      <c r="AN53" s="36">
        <f t="shared" si="7"/>
        <v>792.03690000000006</v>
      </c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s="52" customFormat="1" ht="15" customHeight="1" x14ac:dyDescent="0.2">
      <c r="A54" s="80">
        <f t="shared" si="8"/>
        <v>42</v>
      </c>
      <c r="B54" s="53" t="s">
        <v>165</v>
      </c>
      <c r="C54" s="55">
        <v>7</v>
      </c>
      <c r="D54" s="24">
        <v>1986</v>
      </c>
      <c r="E54" s="26" t="s">
        <v>81</v>
      </c>
      <c r="F54" s="24">
        <v>2</v>
      </c>
      <c r="G54" s="24"/>
      <c r="H54" s="24">
        <v>2</v>
      </c>
      <c r="I54" s="24">
        <v>2</v>
      </c>
      <c r="J54" s="24">
        <v>14</v>
      </c>
      <c r="K54" s="24"/>
      <c r="L54" s="30">
        <f t="shared" si="0"/>
        <v>876.5</v>
      </c>
      <c r="M54" s="30">
        <v>777.6</v>
      </c>
      <c r="N54" s="30">
        <v>98.9</v>
      </c>
      <c r="O54" s="30"/>
      <c r="P54" s="24"/>
      <c r="Q54" s="50"/>
      <c r="R54" s="24"/>
      <c r="S54" s="24"/>
      <c r="T54" s="24">
        <v>2125.6999999999998</v>
      </c>
      <c r="U54" s="24">
        <v>517.9</v>
      </c>
      <c r="V54" s="24">
        <v>218.7</v>
      </c>
      <c r="W54" s="24">
        <v>19.7</v>
      </c>
      <c r="X54" s="24">
        <v>82.2</v>
      </c>
      <c r="Y54" s="24">
        <v>1933.8</v>
      </c>
      <c r="Z54" s="24"/>
      <c r="AA54" s="24"/>
      <c r="AB54" s="24"/>
      <c r="AC54" s="24">
        <f>J54</f>
        <v>14</v>
      </c>
      <c r="AD54" s="59">
        <f t="shared" si="1"/>
        <v>777.6</v>
      </c>
      <c r="AE54" s="27" t="s">
        <v>54</v>
      </c>
      <c r="AF54" s="27" t="str">
        <f>AE54</f>
        <v>+</v>
      </c>
      <c r="AG54" s="27" t="str">
        <f>AF54</f>
        <v>+</v>
      </c>
      <c r="AH54" s="27" t="str">
        <f>AG54</f>
        <v>+</v>
      </c>
      <c r="AI54" s="27" t="s">
        <v>53</v>
      </c>
      <c r="AJ54" s="27" t="s">
        <v>53</v>
      </c>
      <c r="AK54" s="39">
        <v>28.02</v>
      </c>
      <c r="AL54" s="36">
        <f t="shared" si="6"/>
        <v>21788.351999999999</v>
      </c>
      <c r="AM54" s="36">
        <f t="shared" si="3"/>
        <v>261460.22399999999</v>
      </c>
      <c r="AN54" s="36">
        <f t="shared" si="7"/>
        <v>1089.4176</v>
      </c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s="52" customFormat="1" ht="15" customHeight="1" x14ac:dyDescent="0.2">
      <c r="A55" s="24"/>
      <c r="B55" s="58" t="s">
        <v>70</v>
      </c>
      <c r="C55" s="24"/>
      <c r="D55" s="24"/>
      <c r="E55" s="24"/>
      <c r="F55" s="24"/>
      <c r="G55" s="24"/>
      <c r="H55" s="24"/>
      <c r="I55" s="24"/>
      <c r="J55" s="24"/>
      <c r="K55" s="24"/>
      <c r="L55" s="61">
        <f>SUM(L13:L54)</f>
        <v>48632.88</v>
      </c>
      <c r="M55" s="61">
        <f t="shared" ref="M55:P55" si="15">SUM(M13:M54)</f>
        <v>42417.079999999987</v>
      </c>
      <c r="N55" s="61">
        <f t="shared" si="15"/>
        <v>5056.9000000000005</v>
      </c>
      <c r="O55" s="61">
        <f t="shared" si="15"/>
        <v>1049.9999999999998</v>
      </c>
      <c r="P55" s="61">
        <f t="shared" si="15"/>
        <v>108.9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51"/>
      <c r="AE55" s="27"/>
      <c r="AF55" s="27"/>
      <c r="AG55" s="27"/>
      <c r="AH55" s="27"/>
      <c r="AI55" s="27"/>
      <c r="AJ55" s="27"/>
      <c r="AK55" s="24"/>
      <c r="AL55" s="30">
        <f>SUM(AL13:AL54)</f>
        <v>1181005.9996000002</v>
      </c>
      <c r="AM55" s="30">
        <f t="shared" ref="AM55:AN55" si="16">SUM(AM13:AM54)</f>
        <v>14172071.995200003</v>
      </c>
      <c r="AN55" s="30">
        <f t="shared" si="16"/>
        <v>59050.299980000011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s="52" customFormat="1" ht="11.25" x14ac:dyDescent="0.2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3"/>
      <c r="AE56" s="4"/>
      <c r="AF56" s="4"/>
      <c r="AG56" s="4"/>
      <c r="AH56" s="4"/>
      <c r="AI56" s="4"/>
      <c r="AJ56" s="4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s="52" customFormat="1" ht="11.25" x14ac:dyDescent="0.2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3"/>
      <c r="AE57" s="4"/>
      <c r="AF57" s="4"/>
      <c r="AG57" s="4"/>
      <c r="AH57" s="4"/>
      <c r="AI57" s="4"/>
      <c r="AJ57" s="4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s="52" customFormat="1" ht="11.25" x14ac:dyDescent="0.2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4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3"/>
      <c r="AE58" s="4"/>
      <c r="AF58" s="4"/>
      <c r="AG58" s="4"/>
      <c r="AH58" s="4"/>
      <c r="AI58" s="4"/>
      <c r="AJ58" s="4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</sheetData>
  <autoFilter ref="F9:I55"/>
  <mergeCells count="43">
    <mergeCell ref="S8:S11"/>
    <mergeCell ref="M9:M11"/>
    <mergeCell ref="N9:N11"/>
    <mergeCell ref="O9:O11"/>
    <mergeCell ref="A8:A11"/>
    <mergeCell ref="B8:B11"/>
    <mergeCell ref="C8:C11"/>
    <mergeCell ref="D8:D11"/>
    <mergeCell ref="E8:E11"/>
    <mergeCell ref="F8:K8"/>
    <mergeCell ref="L8:L11"/>
    <mergeCell ref="M8:O8"/>
    <mergeCell ref="P8:P11"/>
    <mergeCell ref="Q8:Q11"/>
    <mergeCell ref="R8:R11"/>
    <mergeCell ref="AL8:AL11"/>
    <mergeCell ref="U9:U11"/>
    <mergeCell ref="V9:V11"/>
    <mergeCell ref="W9:W11"/>
    <mergeCell ref="X9:X11"/>
    <mergeCell ref="AH10:AI10"/>
    <mergeCell ref="AJ8:AJ11"/>
    <mergeCell ref="Y9:Y11"/>
    <mergeCell ref="Z9:Z11"/>
    <mergeCell ref="AA9:AA11"/>
    <mergeCell ref="AD8:AI9"/>
    <mergeCell ref="AK8:AK11"/>
    <mergeCell ref="AM8:AM11"/>
    <mergeCell ref="AN8:AN11"/>
    <mergeCell ref="F9:F11"/>
    <mergeCell ref="G9:G11"/>
    <mergeCell ref="H9:H11"/>
    <mergeCell ref="I9:I11"/>
    <mergeCell ref="J9:K9"/>
    <mergeCell ref="AE10:AE11"/>
    <mergeCell ref="AF10:AF11"/>
    <mergeCell ref="AG10:AG11"/>
    <mergeCell ref="T8:T11"/>
    <mergeCell ref="U8:AA8"/>
    <mergeCell ref="AB8:AC10"/>
    <mergeCell ref="J10:J11"/>
    <mergeCell ref="K10:K11"/>
    <mergeCell ref="AD10:AD11"/>
  </mergeCells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R18"/>
  <sheetViews>
    <sheetView topLeftCell="Z1" zoomScale="118" zoomScaleNormal="118" zoomScaleSheetLayoutView="100" workbookViewId="0">
      <selection activeCell="AN14" sqref="AN14"/>
    </sheetView>
  </sheetViews>
  <sheetFormatPr defaultRowHeight="12.75" x14ac:dyDescent="0.2"/>
  <cols>
    <col min="1" max="1" width="3.140625" style="1" customWidth="1"/>
    <col min="2" max="2" width="19.7109375" style="2" customWidth="1"/>
    <col min="3" max="4" width="5.140625" style="1" customWidth="1"/>
    <col min="5" max="5" width="9" style="1" customWidth="1"/>
    <col min="6" max="9" width="3.140625" style="1" customWidth="1"/>
    <col min="10" max="10" width="3.7109375" style="1" customWidth="1"/>
    <col min="11" max="11" width="3.140625" style="1" customWidth="1"/>
    <col min="12" max="29" width="6.5703125" style="1" customWidth="1"/>
    <col min="30" max="30" width="9.85546875" style="3" customWidth="1"/>
    <col min="31" max="36" width="2.85546875" style="4" customWidth="1"/>
    <col min="37" max="37" width="7.140625" style="1" customWidth="1"/>
    <col min="38" max="40" width="10.7109375" style="1" customWidth="1"/>
    <col min="41" max="252" width="9.140625" style="1"/>
    <col min="253" max="16384" width="9.140625" style="44"/>
  </cols>
  <sheetData>
    <row r="1" spans="1:252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7"/>
      <c r="R1" s="8"/>
      <c r="S1" s="8"/>
      <c r="T1" s="8"/>
      <c r="U1" s="9" t="s">
        <v>0</v>
      </c>
      <c r="V1" s="8"/>
      <c r="W1" s="44"/>
      <c r="X1" s="44"/>
      <c r="Y1" s="8"/>
      <c r="Z1" s="8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252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 t="s">
        <v>1</v>
      </c>
      <c r="O2" s="11"/>
      <c r="P2" s="11"/>
      <c r="R2" s="12"/>
      <c r="S2" s="12"/>
      <c r="T2" s="12"/>
      <c r="U2" s="12"/>
      <c r="V2" s="12"/>
      <c r="W2" s="44"/>
      <c r="X2" s="44"/>
      <c r="Y2" s="12"/>
      <c r="Z2" s="12"/>
      <c r="AA2" s="23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252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"/>
      <c r="N3" s="11" t="s">
        <v>191</v>
      </c>
      <c r="O3" s="46"/>
      <c r="P3" s="11"/>
      <c r="Q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2" ht="18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2</v>
      </c>
      <c r="O4" s="11"/>
      <c r="P4" s="11"/>
      <c r="Q4" s="9"/>
      <c r="R4" s="12"/>
      <c r="S4" s="12"/>
      <c r="T4" s="12" t="s">
        <v>3</v>
      </c>
      <c r="U4" s="12"/>
      <c r="V4" s="12"/>
      <c r="W4" s="44"/>
      <c r="X4" s="44"/>
      <c r="Y4" s="12"/>
      <c r="Z4" s="12"/>
      <c r="AA4" s="23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252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22" t="s">
        <v>198</v>
      </c>
      <c r="O5" s="11"/>
      <c r="P5" s="11"/>
      <c r="Q5" s="9"/>
      <c r="R5" s="12"/>
      <c r="S5" s="12"/>
      <c r="T5" s="12"/>
      <c r="U5" s="12"/>
      <c r="V5" s="12"/>
      <c r="W5" s="44"/>
      <c r="X5" s="44"/>
      <c r="Y5" s="12"/>
      <c r="Z5" s="12"/>
      <c r="AA5" s="23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252" ht="14.1" customHeight="1" x14ac:dyDescent="0.2">
      <c r="B6" s="10"/>
      <c r="C6" s="5"/>
      <c r="D6" s="5"/>
      <c r="E6" s="5"/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12"/>
      <c r="W6" s="44"/>
      <c r="X6" s="44"/>
      <c r="Y6" s="12"/>
      <c r="Z6" s="12"/>
      <c r="AA6" s="2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252" ht="14.1" customHeight="1" x14ac:dyDescent="0.2">
      <c r="B7" s="14" t="s">
        <v>167</v>
      </c>
      <c r="C7" s="6"/>
      <c r="D7" s="6"/>
      <c r="E7" s="11" t="s">
        <v>5</v>
      </c>
      <c r="F7" s="5"/>
      <c r="G7" s="5"/>
      <c r="H7" s="5"/>
      <c r="I7" s="5"/>
      <c r="J7" s="5"/>
      <c r="K7" s="6"/>
      <c r="L7" s="6"/>
      <c r="N7" s="44"/>
      <c r="O7" s="44"/>
      <c r="P7" s="44"/>
      <c r="Q7" s="44"/>
      <c r="R7" s="12"/>
      <c r="S7" s="12"/>
      <c r="T7" s="12"/>
      <c r="U7" s="12"/>
      <c r="V7" s="12"/>
      <c r="W7" s="44"/>
      <c r="X7" s="44"/>
      <c r="Y7" s="12"/>
      <c r="Z7" s="12"/>
      <c r="AA7" s="2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9" spans="1:252" s="60" customFormat="1" ht="14.25" customHeight="1" x14ac:dyDescent="0.2">
      <c r="A9" s="111" t="s">
        <v>6</v>
      </c>
      <c r="B9" s="111" t="s">
        <v>7</v>
      </c>
      <c r="C9" s="111" t="s">
        <v>8</v>
      </c>
      <c r="D9" s="111" t="s">
        <v>9</v>
      </c>
      <c r="E9" s="111" t="s">
        <v>10</v>
      </c>
      <c r="F9" s="112" t="s">
        <v>11</v>
      </c>
      <c r="G9" s="112"/>
      <c r="H9" s="112"/>
      <c r="I9" s="112"/>
      <c r="J9" s="112"/>
      <c r="K9" s="112"/>
      <c r="L9" s="111" t="s">
        <v>12</v>
      </c>
      <c r="M9" s="112" t="s">
        <v>13</v>
      </c>
      <c r="N9" s="112"/>
      <c r="O9" s="112"/>
      <c r="P9" s="111" t="s">
        <v>14</v>
      </c>
      <c r="Q9" s="111" t="s">
        <v>15</v>
      </c>
      <c r="R9" s="111" t="s">
        <v>16</v>
      </c>
      <c r="S9" s="111" t="s">
        <v>17</v>
      </c>
      <c r="T9" s="111" t="s">
        <v>18</v>
      </c>
      <c r="U9" s="112" t="s">
        <v>13</v>
      </c>
      <c r="V9" s="112"/>
      <c r="W9" s="112"/>
      <c r="X9" s="112"/>
      <c r="Y9" s="112"/>
      <c r="Z9" s="112"/>
      <c r="AA9" s="112"/>
      <c r="AB9" s="135" t="s">
        <v>19</v>
      </c>
      <c r="AC9" s="135"/>
      <c r="AD9" s="121" t="s">
        <v>20</v>
      </c>
      <c r="AE9" s="121"/>
      <c r="AF9" s="121"/>
      <c r="AG9" s="121"/>
      <c r="AH9" s="121"/>
      <c r="AI9" s="121"/>
      <c r="AJ9" s="137" t="s">
        <v>176</v>
      </c>
      <c r="AK9" s="116" t="s">
        <v>21</v>
      </c>
      <c r="AL9" s="116" t="s">
        <v>22</v>
      </c>
      <c r="AM9" s="116" t="s">
        <v>23</v>
      </c>
      <c r="AN9" s="116" t="s">
        <v>24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252" s="60" customFormat="1" ht="29.25" customHeight="1" x14ac:dyDescent="0.2">
      <c r="A10" s="111"/>
      <c r="B10" s="111"/>
      <c r="C10" s="111"/>
      <c r="D10" s="111"/>
      <c r="E10" s="111"/>
      <c r="F10" s="111" t="s">
        <v>25</v>
      </c>
      <c r="G10" s="111" t="s">
        <v>26</v>
      </c>
      <c r="H10" s="111" t="s">
        <v>27</v>
      </c>
      <c r="I10" s="111" t="s">
        <v>28</v>
      </c>
      <c r="J10" s="112" t="s">
        <v>29</v>
      </c>
      <c r="K10" s="112"/>
      <c r="L10" s="111"/>
      <c r="M10" s="111" t="s">
        <v>30</v>
      </c>
      <c r="N10" s="111" t="s">
        <v>31</v>
      </c>
      <c r="O10" s="111" t="s">
        <v>32</v>
      </c>
      <c r="P10" s="111"/>
      <c r="Q10" s="111"/>
      <c r="R10" s="111"/>
      <c r="S10" s="111"/>
      <c r="T10" s="111"/>
      <c r="U10" s="111" t="s">
        <v>33</v>
      </c>
      <c r="V10" s="111" t="s">
        <v>34</v>
      </c>
      <c r="W10" s="111" t="s">
        <v>35</v>
      </c>
      <c r="X10" s="111" t="s">
        <v>36</v>
      </c>
      <c r="Y10" s="111" t="s">
        <v>37</v>
      </c>
      <c r="Z10" s="111" t="s">
        <v>38</v>
      </c>
      <c r="AA10" s="111" t="s">
        <v>39</v>
      </c>
      <c r="AB10" s="135"/>
      <c r="AC10" s="135"/>
      <c r="AD10" s="121"/>
      <c r="AE10" s="121"/>
      <c r="AF10" s="121"/>
      <c r="AG10" s="121"/>
      <c r="AH10" s="121"/>
      <c r="AI10" s="121"/>
      <c r="AJ10" s="138"/>
      <c r="AK10" s="116"/>
      <c r="AL10" s="116"/>
      <c r="AM10" s="116"/>
      <c r="AN10" s="116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s="60" customFormat="1" ht="12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 t="s">
        <v>40</v>
      </c>
      <c r="K11" s="111" t="s">
        <v>41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35"/>
      <c r="AC11" s="135"/>
      <c r="AD11" s="136" t="s">
        <v>42</v>
      </c>
      <c r="AE11" s="134" t="s">
        <v>43</v>
      </c>
      <c r="AF11" s="134" t="s">
        <v>44</v>
      </c>
      <c r="AG11" s="134" t="s">
        <v>45</v>
      </c>
      <c r="AH11" s="121" t="s">
        <v>46</v>
      </c>
      <c r="AI11" s="121"/>
      <c r="AJ11" s="138"/>
      <c r="AK11" s="116"/>
      <c r="AL11" s="116"/>
      <c r="AM11" s="116"/>
      <c r="AN11" s="116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s="60" customFormat="1" ht="89.2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67" t="s">
        <v>47</v>
      </c>
      <c r="AC12" s="67" t="s">
        <v>48</v>
      </c>
      <c r="AD12" s="136"/>
      <c r="AE12" s="134"/>
      <c r="AF12" s="134"/>
      <c r="AG12" s="134"/>
      <c r="AH12" s="68" t="s">
        <v>49</v>
      </c>
      <c r="AI12" s="68" t="s">
        <v>50</v>
      </c>
      <c r="AJ12" s="139"/>
      <c r="AK12" s="116"/>
      <c r="AL12" s="116"/>
      <c r="AM12" s="116"/>
      <c r="AN12" s="116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ht="10.5" customHeight="1" x14ac:dyDescent="0.2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26">
        <v>9</v>
      </c>
      <c r="J13" s="26">
        <v>10</v>
      </c>
      <c r="K13" s="26">
        <v>11</v>
      </c>
      <c r="L13" s="26">
        <v>12</v>
      </c>
      <c r="M13" s="26">
        <v>13</v>
      </c>
      <c r="N13" s="26">
        <v>14</v>
      </c>
      <c r="O13" s="26">
        <v>15</v>
      </c>
      <c r="P13" s="26">
        <v>16</v>
      </c>
      <c r="Q13" s="26">
        <v>17</v>
      </c>
      <c r="R13" s="26">
        <v>18</v>
      </c>
      <c r="S13" s="26">
        <v>19</v>
      </c>
      <c r="T13" s="26">
        <v>20</v>
      </c>
      <c r="U13" s="26">
        <v>21</v>
      </c>
      <c r="V13" s="26">
        <v>22</v>
      </c>
      <c r="W13" s="26">
        <v>23</v>
      </c>
      <c r="X13" s="26">
        <v>24</v>
      </c>
      <c r="Y13" s="26">
        <v>25</v>
      </c>
      <c r="Z13" s="26">
        <v>26</v>
      </c>
      <c r="AA13" s="26">
        <v>27</v>
      </c>
      <c r="AB13" s="26">
        <v>28</v>
      </c>
      <c r="AC13" s="26">
        <v>29</v>
      </c>
      <c r="AD13" s="26">
        <v>30</v>
      </c>
      <c r="AE13" s="26">
        <v>31</v>
      </c>
      <c r="AF13" s="26">
        <v>32</v>
      </c>
      <c r="AG13" s="26">
        <v>33</v>
      </c>
      <c r="AH13" s="26">
        <v>34</v>
      </c>
      <c r="AI13" s="26">
        <v>35</v>
      </c>
      <c r="AJ13" s="26">
        <v>36</v>
      </c>
      <c r="AK13" s="26">
        <v>37</v>
      </c>
      <c r="AL13" s="26" t="s">
        <v>173</v>
      </c>
      <c r="AM13" s="26" t="s">
        <v>174</v>
      </c>
      <c r="AN13" s="26" t="s">
        <v>193</v>
      </c>
    </row>
    <row r="14" spans="1:252" s="60" customFormat="1" ht="14.25" customHeight="1" x14ac:dyDescent="0.2">
      <c r="A14" s="24">
        <v>1</v>
      </c>
      <c r="B14" s="56" t="s">
        <v>168</v>
      </c>
      <c r="C14" s="39">
        <v>1</v>
      </c>
      <c r="D14" s="39">
        <v>1967</v>
      </c>
      <c r="E14" s="26" t="s">
        <v>56</v>
      </c>
      <c r="F14" s="39">
        <v>5</v>
      </c>
      <c r="G14" s="39" t="s">
        <v>53</v>
      </c>
      <c r="H14" s="39">
        <v>2</v>
      </c>
      <c r="I14" s="39">
        <v>2</v>
      </c>
      <c r="J14" s="39">
        <v>36</v>
      </c>
      <c r="K14" s="39" t="s">
        <v>53</v>
      </c>
      <c r="L14" s="30">
        <f>M14+N14+O14</f>
        <v>1967.52</v>
      </c>
      <c r="M14" s="30">
        <v>1584.02</v>
      </c>
      <c r="N14" s="30">
        <v>142.30000000000001</v>
      </c>
      <c r="O14" s="30">
        <v>241.2</v>
      </c>
      <c r="P14" s="39"/>
      <c r="Q14" s="39" t="s">
        <v>53</v>
      </c>
      <c r="R14" s="39" t="s">
        <v>53</v>
      </c>
      <c r="S14" s="39" t="s">
        <v>53</v>
      </c>
      <c r="T14" s="39">
        <v>2134</v>
      </c>
      <c r="U14" s="39">
        <v>500</v>
      </c>
      <c r="V14" s="39" t="s">
        <v>53</v>
      </c>
      <c r="W14" s="39" t="s">
        <v>53</v>
      </c>
      <c r="X14" s="39" t="s">
        <v>53</v>
      </c>
      <c r="Y14" s="39" t="s">
        <v>53</v>
      </c>
      <c r="Z14" s="39" t="s">
        <v>53</v>
      </c>
      <c r="AA14" s="39"/>
      <c r="AB14" s="39"/>
      <c r="AC14" s="39">
        <v>36</v>
      </c>
      <c r="AD14" s="59">
        <f>M14+P14</f>
        <v>1584.02</v>
      </c>
      <c r="AE14" s="27" t="s">
        <v>54</v>
      </c>
      <c r="AF14" s="27" t="s">
        <v>54</v>
      </c>
      <c r="AG14" s="27" t="s">
        <v>54</v>
      </c>
      <c r="AH14" s="27" t="str">
        <f>AG14</f>
        <v>+</v>
      </c>
      <c r="AI14" s="27" t="s">
        <v>53</v>
      </c>
      <c r="AJ14" s="27" t="s">
        <v>53</v>
      </c>
      <c r="AK14" s="39">
        <v>25.18</v>
      </c>
      <c r="AL14" s="36">
        <f t="shared" ref="AL14" si="0">(M14+P14)*AK14</f>
        <v>39885.623599999999</v>
      </c>
      <c r="AM14" s="36">
        <f t="shared" ref="AM14:AM17" si="1">AL14*12</f>
        <v>478627.48320000002</v>
      </c>
      <c r="AN14" s="36">
        <f t="shared" ref="AN14" si="2">AL14*0.05</f>
        <v>1994.2811799999999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s="60" customFormat="1" ht="14.25" customHeight="1" x14ac:dyDescent="0.2">
      <c r="A15" s="24">
        <v>2</v>
      </c>
      <c r="B15" s="56" t="s">
        <v>168</v>
      </c>
      <c r="C15" s="39">
        <v>2</v>
      </c>
      <c r="D15" s="39">
        <v>1967</v>
      </c>
      <c r="E15" s="26" t="s">
        <v>56</v>
      </c>
      <c r="F15" s="39">
        <v>5</v>
      </c>
      <c r="G15" s="39" t="s">
        <v>53</v>
      </c>
      <c r="H15" s="39">
        <v>2</v>
      </c>
      <c r="I15" s="39">
        <v>2</v>
      </c>
      <c r="J15" s="39">
        <v>40</v>
      </c>
      <c r="K15" s="39" t="s">
        <v>53</v>
      </c>
      <c r="L15" s="30">
        <f>M15+N15+O15</f>
        <v>1957.3</v>
      </c>
      <c r="M15" s="30">
        <v>1783.8</v>
      </c>
      <c r="N15" s="30">
        <v>146.1</v>
      </c>
      <c r="O15" s="30">
        <v>27.4</v>
      </c>
      <c r="P15" s="39"/>
      <c r="Q15" s="39" t="s">
        <v>53</v>
      </c>
      <c r="R15" s="39" t="s">
        <v>53</v>
      </c>
      <c r="S15" s="39" t="s">
        <v>53</v>
      </c>
      <c r="T15" s="39">
        <v>1782</v>
      </c>
      <c r="U15" s="39">
        <v>505</v>
      </c>
      <c r="V15" s="39" t="s">
        <v>53</v>
      </c>
      <c r="W15" s="39">
        <v>153</v>
      </c>
      <c r="X15" s="39">
        <v>108</v>
      </c>
      <c r="Y15" s="39" t="s">
        <v>53</v>
      </c>
      <c r="Z15" s="39">
        <v>1016</v>
      </c>
      <c r="AA15" s="39"/>
      <c r="AB15" s="39"/>
      <c r="AC15" s="39">
        <v>40</v>
      </c>
      <c r="AD15" s="59">
        <f>M15+P15</f>
        <v>1783.8</v>
      </c>
      <c r="AE15" s="27" t="s">
        <v>54</v>
      </c>
      <c r="AF15" s="27" t="s">
        <v>54</v>
      </c>
      <c r="AG15" s="27" t="s">
        <v>54</v>
      </c>
      <c r="AH15" s="27" t="str">
        <f>AG15</f>
        <v>+</v>
      </c>
      <c r="AI15" s="27" t="s">
        <v>53</v>
      </c>
      <c r="AJ15" s="27" t="s">
        <v>53</v>
      </c>
      <c r="AK15" s="39">
        <v>25.18</v>
      </c>
      <c r="AL15" s="36">
        <f t="shared" ref="AL15:AL17" si="3">(M15+P15)*AK15</f>
        <v>44916.083999999995</v>
      </c>
      <c r="AM15" s="36">
        <f t="shared" si="1"/>
        <v>538993.00799999991</v>
      </c>
      <c r="AN15" s="36">
        <f t="shared" ref="AN15:AN17" si="4">AL15*0.05</f>
        <v>2245.8042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  <row r="16" spans="1:252" s="60" customFormat="1" ht="14.25" customHeight="1" x14ac:dyDescent="0.2">
      <c r="A16" s="24">
        <v>3</v>
      </c>
      <c r="B16" s="56" t="s">
        <v>168</v>
      </c>
      <c r="C16" s="39">
        <v>8</v>
      </c>
      <c r="D16" s="39">
        <v>1969</v>
      </c>
      <c r="E16" s="26" t="s">
        <v>56</v>
      </c>
      <c r="F16" s="39">
        <v>2</v>
      </c>
      <c r="G16" s="39" t="s">
        <v>53</v>
      </c>
      <c r="H16" s="39">
        <v>2</v>
      </c>
      <c r="I16" s="39">
        <v>2</v>
      </c>
      <c r="J16" s="39">
        <v>10</v>
      </c>
      <c r="K16" s="39" t="s">
        <v>53</v>
      </c>
      <c r="L16" s="30">
        <f>M16+N16+O16</f>
        <v>949.3</v>
      </c>
      <c r="M16" s="30">
        <v>795.3</v>
      </c>
      <c r="N16" s="30">
        <v>106.1</v>
      </c>
      <c r="O16" s="30">
        <v>47.9</v>
      </c>
      <c r="P16" s="39"/>
      <c r="Q16" s="39" t="s">
        <v>53</v>
      </c>
      <c r="R16" s="39" t="s">
        <v>53</v>
      </c>
      <c r="S16" s="24">
        <v>65.900000000000006</v>
      </c>
      <c r="T16" s="39">
        <v>1863</v>
      </c>
      <c r="U16" s="39">
        <v>652.79999999999995</v>
      </c>
      <c r="V16" s="39">
        <v>624.4</v>
      </c>
      <c r="W16" s="39">
        <v>142.69999999999999</v>
      </c>
      <c r="X16" s="39">
        <v>151.69999999999999</v>
      </c>
      <c r="Y16" s="39">
        <v>291.39999999999998</v>
      </c>
      <c r="Z16" s="39" t="s">
        <v>53</v>
      </c>
      <c r="AA16" s="39"/>
      <c r="AB16" s="39"/>
      <c r="AC16" s="39">
        <v>10</v>
      </c>
      <c r="AD16" s="59">
        <f>M16+P16</f>
        <v>795.3</v>
      </c>
      <c r="AE16" s="27" t="s">
        <v>54</v>
      </c>
      <c r="AF16" s="69" t="s">
        <v>61</v>
      </c>
      <c r="AG16" s="27" t="s">
        <v>54</v>
      </c>
      <c r="AH16" s="27" t="str">
        <f>AG16</f>
        <v>+</v>
      </c>
      <c r="AI16" s="27" t="s">
        <v>53</v>
      </c>
      <c r="AJ16" s="27" t="s">
        <v>53</v>
      </c>
      <c r="AK16" s="39">
        <v>28.02</v>
      </c>
      <c r="AL16" s="36">
        <f t="shared" si="3"/>
        <v>22284.305999999997</v>
      </c>
      <c r="AM16" s="36">
        <f t="shared" si="1"/>
        <v>267411.67199999996</v>
      </c>
      <c r="AN16" s="36">
        <f t="shared" si="4"/>
        <v>1114.2152999999998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</row>
    <row r="17" spans="1:252" s="60" customFormat="1" ht="14.25" customHeight="1" x14ac:dyDescent="0.2">
      <c r="A17" s="24">
        <v>4</v>
      </c>
      <c r="B17" s="56" t="s">
        <v>168</v>
      </c>
      <c r="C17" s="39">
        <v>9</v>
      </c>
      <c r="D17" s="39">
        <v>1971</v>
      </c>
      <c r="E17" s="26" t="s">
        <v>56</v>
      </c>
      <c r="F17" s="39">
        <v>2</v>
      </c>
      <c r="G17" s="39" t="s">
        <v>53</v>
      </c>
      <c r="H17" s="39">
        <v>2</v>
      </c>
      <c r="I17" s="39">
        <v>2</v>
      </c>
      <c r="J17" s="39">
        <v>16</v>
      </c>
      <c r="K17" s="39" t="s">
        <v>53</v>
      </c>
      <c r="L17" s="30">
        <f>M17+N17+O17</f>
        <v>1015.5</v>
      </c>
      <c r="M17" s="30">
        <v>717.9</v>
      </c>
      <c r="N17" s="30">
        <v>266.8</v>
      </c>
      <c r="O17" s="30">
        <v>30.8</v>
      </c>
      <c r="P17" s="39"/>
      <c r="Q17" s="39" t="s">
        <v>53</v>
      </c>
      <c r="R17" s="39" t="s">
        <v>53</v>
      </c>
      <c r="S17" s="39" t="s">
        <v>53</v>
      </c>
      <c r="T17" s="39">
        <v>1386</v>
      </c>
      <c r="U17" s="39">
        <v>743.9</v>
      </c>
      <c r="V17" s="39"/>
      <c r="W17" s="39">
        <v>459.2</v>
      </c>
      <c r="X17" s="39">
        <v>118</v>
      </c>
      <c r="Y17" s="39" t="s">
        <v>53</v>
      </c>
      <c r="Z17" s="39" t="s">
        <v>53</v>
      </c>
      <c r="AA17" s="39"/>
      <c r="AB17" s="39"/>
      <c r="AC17" s="39">
        <v>16</v>
      </c>
      <c r="AD17" s="59">
        <f>M17+P17</f>
        <v>717.9</v>
      </c>
      <c r="AE17" s="27" t="s">
        <v>54</v>
      </c>
      <c r="AF17" s="69" t="s">
        <v>61</v>
      </c>
      <c r="AG17" s="27" t="s">
        <v>54</v>
      </c>
      <c r="AH17" s="27" t="str">
        <f>AG17</f>
        <v>+</v>
      </c>
      <c r="AI17" s="27" t="s">
        <v>53</v>
      </c>
      <c r="AJ17" s="27" t="s">
        <v>53</v>
      </c>
      <c r="AK17" s="39">
        <v>28.02</v>
      </c>
      <c r="AL17" s="36">
        <f t="shared" si="3"/>
        <v>20115.557999999997</v>
      </c>
      <c r="AM17" s="36">
        <f t="shared" si="1"/>
        <v>241386.69599999997</v>
      </c>
      <c r="AN17" s="36">
        <f t="shared" si="4"/>
        <v>1005.7778999999999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</row>
    <row r="18" spans="1:252" s="60" customFormat="1" ht="14.25" customHeight="1" x14ac:dyDescent="0.2">
      <c r="A18" s="39"/>
      <c r="B18" s="58" t="s">
        <v>70</v>
      </c>
      <c r="C18" s="66"/>
      <c r="D18" s="66"/>
      <c r="E18" s="57"/>
      <c r="F18" s="66"/>
      <c r="G18" s="66"/>
      <c r="H18" s="66"/>
      <c r="I18" s="66"/>
      <c r="J18" s="39"/>
      <c r="K18" s="39"/>
      <c r="L18" s="61">
        <f>SUM(L14:L17)</f>
        <v>5889.62</v>
      </c>
      <c r="M18" s="61">
        <f>SUM(M14:M17)</f>
        <v>4881.0199999999995</v>
      </c>
      <c r="N18" s="61">
        <f>SUM(N14:N17)</f>
        <v>661.3</v>
      </c>
      <c r="O18" s="61">
        <f>SUM(O14:O17)</f>
        <v>347.29999999999995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6">
        <f>SUM(AL14:AL17)</f>
        <v>127201.5716</v>
      </c>
      <c r="AM18" s="36">
        <f t="shared" ref="AM18:AN18" si="5">SUM(AM14:AM17)</f>
        <v>1526418.8591999998</v>
      </c>
      <c r="AN18" s="36">
        <f t="shared" si="5"/>
        <v>6360.0785800000003</v>
      </c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</row>
  </sheetData>
  <mergeCells count="43">
    <mergeCell ref="S9:S12"/>
    <mergeCell ref="M10:M12"/>
    <mergeCell ref="N10:N12"/>
    <mergeCell ref="O10:O12"/>
    <mergeCell ref="A9:A12"/>
    <mergeCell ref="B9:B12"/>
    <mergeCell ref="C9:C12"/>
    <mergeCell ref="D9:D12"/>
    <mergeCell ref="E9:E12"/>
    <mergeCell ref="F9:K9"/>
    <mergeCell ref="L9:L12"/>
    <mergeCell ref="M9:O9"/>
    <mergeCell ref="P9:P12"/>
    <mergeCell ref="Q9:Q12"/>
    <mergeCell ref="R9:R12"/>
    <mergeCell ref="AL9:AL12"/>
    <mergeCell ref="U10:U12"/>
    <mergeCell ref="V10:V12"/>
    <mergeCell ref="W10:W12"/>
    <mergeCell ref="X10:X12"/>
    <mergeCell ref="AH11:AI11"/>
    <mergeCell ref="AJ9:AJ12"/>
    <mergeCell ref="Y10:Y12"/>
    <mergeCell ref="Z10:Z12"/>
    <mergeCell ref="AA10:AA12"/>
    <mergeCell ref="AD9:AI10"/>
    <mergeCell ref="AK9:AK12"/>
    <mergeCell ref="AM9:AM12"/>
    <mergeCell ref="AN9:AN12"/>
    <mergeCell ref="F10:F12"/>
    <mergeCell ref="G10:G12"/>
    <mergeCell ref="H10:H12"/>
    <mergeCell ref="I10:I12"/>
    <mergeCell ref="J10:K10"/>
    <mergeCell ref="AE11:AE12"/>
    <mergeCell ref="AF11:AF12"/>
    <mergeCell ref="AG11:AG12"/>
    <mergeCell ref="T9:T12"/>
    <mergeCell ref="U9:AA9"/>
    <mergeCell ref="AB9:AC11"/>
    <mergeCell ref="J11:J12"/>
    <mergeCell ref="K11:K12"/>
    <mergeCell ref="AD11:AD12"/>
  </mergeCells>
  <pageMargins left="0.59027777777777779" right="0.59027777777777779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Q17"/>
  <sheetViews>
    <sheetView topLeftCell="Y1" zoomScale="118" zoomScaleNormal="118" zoomScaleSheetLayoutView="100" workbookViewId="0">
      <selection activeCell="AN14" sqref="AN14"/>
    </sheetView>
  </sheetViews>
  <sheetFormatPr defaultRowHeight="12.75" x14ac:dyDescent="0.2"/>
  <cols>
    <col min="1" max="1" width="3.140625" style="1" customWidth="1"/>
    <col min="2" max="2" width="19.7109375" style="2" customWidth="1"/>
    <col min="3" max="4" width="5.140625" style="1" customWidth="1"/>
    <col min="5" max="5" width="9.7109375" style="1" customWidth="1"/>
    <col min="6" max="6" width="3.5703125" style="1" customWidth="1"/>
    <col min="7" max="9" width="3.140625" style="1" customWidth="1"/>
    <col min="10" max="10" width="3.7109375" style="1" customWidth="1"/>
    <col min="11" max="11" width="3.140625" style="1" customWidth="1"/>
    <col min="12" max="29" width="6.5703125" style="1" customWidth="1"/>
    <col min="30" max="30" width="9.85546875" style="3" customWidth="1"/>
    <col min="31" max="36" width="2.85546875" style="4" customWidth="1"/>
    <col min="37" max="37" width="7.140625" style="1" customWidth="1"/>
    <col min="38" max="40" width="10.7109375" style="1" customWidth="1"/>
    <col min="41" max="252" width="9.140625" style="1"/>
    <col min="253" max="16384" width="9.140625" style="44"/>
  </cols>
  <sheetData>
    <row r="1" spans="1:563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7"/>
      <c r="R1" s="8"/>
      <c r="S1" s="8"/>
      <c r="T1" s="8"/>
      <c r="U1" s="9" t="s">
        <v>0</v>
      </c>
      <c r="V1" s="8"/>
      <c r="W1" s="44"/>
      <c r="X1" s="44"/>
      <c r="Y1" s="8"/>
      <c r="Z1" s="8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563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/>
      <c r="O2" s="11"/>
      <c r="P2" s="11"/>
      <c r="Q2" s="11" t="s">
        <v>1</v>
      </c>
      <c r="R2" s="12"/>
      <c r="S2" s="12"/>
      <c r="T2" s="12"/>
      <c r="U2" s="12"/>
      <c r="V2" s="12"/>
      <c r="W2" s="44"/>
      <c r="X2" s="44"/>
      <c r="Y2" s="12"/>
      <c r="Z2" s="12"/>
      <c r="AA2" s="23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563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"/>
      <c r="N3" s="11" t="s">
        <v>191</v>
      </c>
      <c r="O3" s="46"/>
      <c r="P3" s="11"/>
      <c r="Q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563" ht="17.25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2</v>
      </c>
      <c r="O4" s="11"/>
      <c r="P4" s="11"/>
      <c r="Q4" s="9"/>
      <c r="R4" s="12"/>
      <c r="S4" s="12"/>
      <c r="T4" s="12" t="s">
        <v>3</v>
      </c>
      <c r="U4" s="12"/>
      <c r="V4" s="12"/>
      <c r="W4" s="44"/>
      <c r="X4" s="44"/>
      <c r="Y4" s="12"/>
      <c r="Z4" s="12"/>
      <c r="AA4" s="23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563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22" t="s">
        <v>198</v>
      </c>
      <c r="O5" s="11"/>
      <c r="P5" s="11"/>
      <c r="Q5" s="9"/>
      <c r="R5" s="12"/>
      <c r="S5" s="12"/>
      <c r="T5" s="12"/>
      <c r="U5" s="12"/>
      <c r="V5" s="12"/>
      <c r="W5" s="44"/>
      <c r="X5" s="44"/>
      <c r="Y5" s="12"/>
      <c r="Z5" s="12"/>
      <c r="AA5" s="23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563" ht="14.1" customHeight="1" x14ac:dyDescent="0.2">
      <c r="B6" s="10"/>
      <c r="C6" s="5"/>
      <c r="D6" s="5"/>
      <c r="E6" s="5"/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12"/>
      <c r="W6" s="44"/>
      <c r="X6" s="44"/>
      <c r="Y6" s="12"/>
      <c r="Z6" s="12"/>
      <c r="AA6" s="2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563" ht="14.1" customHeight="1" x14ac:dyDescent="0.2">
      <c r="B7" s="14" t="s">
        <v>177</v>
      </c>
      <c r="C7" s="6"/>
      <c r="D7" s="6"/>
      <c r="E7" s="11" t="s">
        <v>5</v>
      </c>
      <c r="F7" s="5"/>
      <c r="G7" s="5"/>
      <c r="H7" s="5"/>
      <c r="I7" s="5"/>
      <c r="J7" s="5"/>
      <c r="K7" s="6"/>
      <c r="L7" s="6"/>
      <c r="N7" s="44"/>
      <c r="O7" s="11"/>
      <c r="P7" s="11"/>
      <c r="Q7" s="9"/>
      <c r="R7" s="12"/>
      <c r="S7" s="12"/>
      <c r="T7" s="12"/>
      <c r="U7" s="12"/>
      <c r="V7" s="12"/>
      <c r="W7" s="44"/>
      <c r="X7" s="44"/>
      <c r="Y7" s="12"/>
      <c r="Z7" s="12"/>
      <c r="AA7" s="2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9" spans="1:563" s="60" customFormat="1" ht="14.25" customHeight="1" x14ac:dyDescent="0.2">
      <c r="A9" s="111" t="s">
        <v>6</v>
      </c>
      <c r="B9" s="111" t="s">
        <v>7</v>
      </c>
      <c r="C9" s="111" t="s">
        <v>8</v>
      </c>
      <c r="D9" s="111" t="s">
        <v>9</v>
      </c>
      <c r="E9" s="111" t="s">
        <v>10</v>
      </c>
      <c r="F9" s="112" t="s">
        <v>11</v>
      </c>
      <c r="G9" s="112"/>
      <c r="H9" s="112"/>
      <c r="I9" s="112"/>
      <c r="J9" s="112"/>
      <c r="K9" s="112"/>
      <c r="L9" s="111" t="s">
        <v>12</v>
      </c>
      <c r="M9" s="112" t="s">
        <v>13</v>
      </c>
      <c r="N9" s="112"/>
      <c r="O9" s="112"/>
      <c r="P9" s="111" t="s">
        <v>14</v>
      </c>
      <c r="Q9" s="111" t="s">
        <v>15</v>
      </c>
      <c r="R9" s="111" t="s">
        <v>16</v>
      </c>
      <c r="S9" s="111" t="s">
        <v>17</v>
      </c>
      <c r="T9" s="111" t="s">
        <v>18</v>
      </c>
      <c r="U9" s="112" t="s">
        <v>13</v>
      </c>
      <c r="V9" s="112"/>
      <c r="W9" s="112"/>
      <c r="X9" s="112"/>
      <c r="Y9" s="112"/>
      <c r="Z9" s="112"/>
      <c r="AA9" s="112"/>
      <c r="AB9" s="135" t="s">
        <v>19</v>
      </c>
      <c r="AC9" s="135"/>
      <c r="AD9" s="121" t="s">
        <v>20</v>
      </c>
      <c r="AE9" s="121"/>
      <c r="AF9" s="121"/>
      <c r="AG9" s="121"/>
      <c r="AH9" s="121"/>
      <c r="AI9" s="121"/>
      <c r="AJ9" s="137" t="s">
        <v>176</v>
      </c>
      <c r="AK9" s="116" t="s">
        <v>21</v>
      </c>
      <c r="AL9" s="116" t="s">
        <v>22</v>
      </c>
      <c r="AM9" s="116" t="s">
        <v>23</v>
      </c>
      <c r="AN9" s="116" t="s">
        <v>24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563" s="60" customFormat="1" ht="29.25" customHeight="1" x14ac:dyDescent="0.2">
      <c r="A10" s="111"/>
      <c r="B10" s="111"/>
      <c r="C10" s="111"/>
      <c r="D10" s="111"/>
      <c r="E10" s="111"/>
      <c r="F10" s="111" t="s">
        <v>25</v>
      </c>
      <c r="G10" s="111" t="s">
        <v>26</v>
      </c>
      <c r="H10" s="111" t="s">
        <v>27</v>
      </c>
      <c r="I10" s="111" t="s">
        <v>28</v>
      </c>
      <c r="J10" s="112" t="s">
        <v>29</v>
      </c>
      <c r="K10" s="112"/>
      <c r="L10" s="111"/>
      <c r="M10" s="111" t="s">
        <v>30</v>
      </c>
      <c r="N10" s="111" t="s">
        <v>31</v>
      </c>
      <c r="O10" s="111" t="s">
        <v>32</v>
      </c>
      <c r="P10" s="111"/>
      <c r="Q10" s="111"/>
      <c r="R10" s="111"/>
      <c r="S10" s="111"/>
      <c r="T10" s="111"/>
      <c r="U10" s="111" t="s">
        <v>33</v>
      </c>
      <c r="V10" s="111" t="s">
        <v>34</v>
      </c>
      <c r="W10" s="111" t="s">
        <v>35</v>
      </c>
      <c r="X10" s="111" t="s">
        <v>36</v>
      </c>
      <c r="Y10" s="111" t="s">
        <v>37</v>
      </c>
      <c r="Z10" s="111" t="s">
        <v>38</v>
      </c>
      <c r="AA10" s="111" t="s">
        <v>39</v>
      </c>
      <c r="AB10" s="135"/>
      <c r="AC10" s="135"/>
      <c r="AD10" s="121"/>
      <c r="AE10" s="121"/>
      <c r="AF10" s="121"/>
      <c r="AG10" s="121"/>
      <c r="AH10" s="121"/>
      <c r="AI10" s="121"/>
      <c r="AJ10" s="138"/>
      <c r="AK10" s="116"/>
      <c r="AL10" s="116"/>
      <c r="AM10" s="116"/>
      <c r="AN10" s="116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563" s="60" customFormat="1" ht="12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 t="s">
        <v>40</v>
      </c>
      <c r="K11" s="111" t="s">
        <v>41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35"/>
      <c r="AC11" s="135"/>
      <c r="AD11" s="136" t="s">
        <v>42</v>
      </c>
      <c r="AE11" s="134" t="s">
        <v>43</v>
      </c>
      <c r="AF11" s="134" t="s">
        <v>44</v>
      </c>
      <c r="AG11" s="134" t="s">
        <v>45</v>
      </c>
      <c r="AH11" s="121" t="s">
        <v>46</v>
      </c>
      <c r="AI11" s="121"/>
      <c r="AJ11" s="138"/>
      <c r="AK11" s="116"/>
      <c r="AL11" s="116"/>
      <c r="AM11" s="116"/>
      <c r="AN11" s="116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563" s="60" customFormat="1" ht="111.7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67" t="s">
        <v>47</v>
      </c>
      <c r="AC12" s="67" t="s">
        <v>48</v>
      </c>
      <c r="AD12" s="136"/>
      <c r="AE12" s="134"/>
      <c r="AF12" s="134"/>
      <c r="AG12" s="134"/>
      <c r="AH12" s="68" t="s">
        <v>49</v>
      </c>
      <c r="AI12" s="68" t="s">
        <v>50</v>
      </c>
      <c r="AJ12" s="139"/>
      <c r="AK12" s="116"/>
      <c r="AL12" s="116"/>
      <c r="AM12" s="116"/>
      <c r="AN12" s="116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563" ht="10.5" customHeight="1" x14ac:dyDescent="0.2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26">
        <v>9</v>
      </c>
      <c r="J13" s="26">
        <v>10</v>
      </c>
      <c r="K13" s="26">
        <v>11</v>
      </c>
      <c r="L13" s="26">
        <v>12</v>
      </c>
      <c r="M13" s="26">
        <v>13</v>
      </c>
      <c r="N13" s="26">
        <v>14</v>
      </c>
      <c r="O13" s="26">
        <v>15</v>
      </c>
      <c r="P13" s="26">
        <v>16</v>
      </c>
      <c r="Q13" s="26">
        <v>17</v>
      </c>
      <c r="R13" s="26">
        <v>18</v>
      </c>
      <c r="S13" s="26">
        <v>19</v>
      </c>
      <c r="T13" s="26">
        <v>20</v>
      </c>
      <c r="U13" s="26">
        <v>21</v>
      </c>
      <c r="V13" s="26">
        <v>22</v>
      </c>
      <c r="W13" s="26">
        <v>23</v>
      </c>
      <c r="X13" s="26">
        <v>24</v>
      </c>
      <c r="Y13" s="26">
        <v>25</v>
      </c>
      <c r="Z13" s="26">
        <v>26</v>
      </c>
      <c r="AA13" s="26">
        <v>27</v>
      </c>
      <c r="AB13" s="26">
        <v>28</v>
      </c>
      <c r="AC13" s="26">
        <v>29</v>
      </c>
      <c r="AD13" s="26">
        <v>30</v>
      </c>
      <c r="AE13" s="26">
        <v>31</v>
      </c>
      <c r="AF13" s="26">
        <v>32</v>
      </c>
      <c r="AG13" s="26">
        <v>33</v>
      </c>
      <c r="AH13" s="26">
        <v>34</v>
      </c>
      <c r="AI13" s="26">
        <v>35</v>
      </c>
      <c r="AJ13" s="26">
        <v>36</v>
      </c>
      <c r="AK13" s="26">
        <v>37</v>
      </c>
      <c r="AL13" s="26" t="s">
        <v>173</v>
      </c>
      <c r="AM13" s="26" t="s">
        <v>174</v>
      </c>
      <c r="AN13" s="26" t="s">
        <v>193</v>
      </c>
    </row>
    <row r="14" spans="1:563" s="60" customFormat="1" ht="14.25" customHeight="1" x14ac:dyDescent="0.2">
      <c r="A14" s="24">
        <v>1</v>
      </c>
      <c r="B14" s="56" t="s">
        <v>95</v>
      </c>
      <c r="C14" s="64" t="s">
        <v>178</v>
      </c>
      <c r="D14" s="39">
        <v>2009</v>
      </c>
      <c r="E14" s="26" t="s">
        <v>179</v>
      </c>
      <c r="F14" s="39">
        <v>9</v>
      </c>
      <c r="G14" s="39">
        <v>6</v>
      </c>
      <c r="H14" s="39">
        <v>6</v>
      </c>
      <c r="I14" s="39">
        <v>6</v>
      </c>
      <c r="J14" s="39">
        <v>240</v>
      </c>
      <c r="K14" s="39" t="s">
        <v>53</v>
      </c>
      <c r="L14" s="61">
        <f>M14+N14+O14</f>
        <v>16124.5</v>
      </c>
      <c r="M14" s="61">
        <v>12263.3</v>
      </c>
      <c r="N14" s="61">
        <f>479.5+1299.1</f>
        <v>1778.6</v>
      </c>
      <c r="O14" s="61">
        <v>2082.6</v>
      </c>
      <c r="P14" s="39"/>
      <c r="Q14" s="39">
        <v>1311.1</v>
      </c>
      <c r="R14" s="39" t="s">
        <v>53</v>
      </c>
      <c r="S14" s="39" t="s">
        <v>53</v>
      </c>
      <c r="T14" s="39"/>
      <c r="U14" s="39">
        <v>2709</v>
      </c>
      <c r="V14" s="39" t="s">
        <v>53</v>
      </c>
      <c r="W14" s="39" t="s">
        <v>53</v>
      </c>
      <c r="X14" s="39" t="s">
        <v>53</v>
      </c>
      <c r="Y14" s="39" t="s">
        <v>53</v>
      </c>
      <c r="Z14" s="39" t="s">
        <v>53</v>
      </c>
      <c r="AA14" s="39"/>
      <c r="AB14" s="39" t="s">
        <v>54</v>
      </c>
      <c r="AC14" s="39"/>
      <c r="AD14" s="59">
        <f>M14+N14</f>
        <v>14041.9</v>
      </c>
      <c r="AE14" s="27" t="s">
        <v>54</v>
      </c>
      <c r="AF14" s="27" t="s">
        <v>54</v>
      </c>
      <c r="AG14" s="27" t="s">
        <v>54</v>
      </c>
      <c r="AH14" s="27" t="str">
        <f>AG14</f>
        <v>+</v>
      </c>
      <c r="AI14" s="27" t="s">
        <v>53</v>
      </c>
      <c r="AJ14" s="27" t="s">
        <v>53</v>
      </c>
      <c r="AK14" s="39">
        <v>29.12</v>
      </c>
      <c r="AL14" s="36">
        <f t="shared" ref="AL14" si="0">(M14+P14)*AK14</f>
        <v>357107.29599999997</v>
      </c>
      <c r="AM14" s="36">
        <f t="shared" ref="AM14:AM16" si="1">AL14*12</f>
        <v>4285287.5519999992</v>
      </c>
      <c r="AN14" s="36">
        <f t="shared" ref="AN14" si="2">AL14*0.05</f>
        <v>17855.364799999999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44"/>
      <c r="PS14" s="44"/>
      <c r="PT14" s="44"/>
      <c r="PU14" s="44"/>
      <c r="PV14" s="44"/>
      <c r="PW14" s="44"/>
      <c r="PX14" s="44"/>
      <c r="PY14" s="44"/>
      <c r="PZ14" s="44"/>
      <c r="QA14" s="44"/>
      <c r="QB14" s="44"/>
      <c r="QC14" s="44"/>
      <c r="QD14" s="44"/>
      <c r="QE14" s="44"/>
      <c r="QF14" s="44"/>
      <c r="QG14" s="44"/>
      <c r="QH14" s="44"/>
      <c r="QI14" s="44"/>
      <c r="QJ14" s="44"/>
      <c r="QK14" s="44"/>
      <c r="QL14" s="44"/>
      <c r="QM14" s="44"/>
      <c r="QN14" s="44"/>
      <c r="QO14" s="44"/>
      <c r="QP14" s="44"/>
      <c r="QQ14" s="44"/>
      <c r="QR14" s="44"/>
      <c r="QS14" s="44"/>
      <c r="QT14" s="44"/>
      <c r="QU14" s="44"/>
      <c r="QV14" s="44"/>
      <c r="QW14" s="44"/>
      <c r="QX14" s="44"/>
      <c r="QY14" s="44"/>
      <c r="QZ14" s="44"/>
      <c r="RA14" s="44"/>
      <c r="RB14" s="44"/>
      <c r="RC14" s="44"/>
      <c r="RD14" s="44"/>
      <c r="RE14" s="44"/>
      <c r="RF14" s="44"/>
      <c r="RG14" s="44"/>
      <c r="RH14" s="44"/>
      <c r="RI14" s="44"/>
      <c r="RJ14" s="44"/>
      <c r="RK14" s="44"/>
      <c r="RL14" s="44"/>
      <c r="RM14" s="44"/>
      <c r="RN14" s="44"/>
      <c r="RO14" s="44"/>
      <c r="RP14" s="44"/>
      <c r="RQ14" s="44"/>
      <c r="RR14" s="44"/>
      <c r="RS14" s="44"/>
      <c r="RT14" s="44"/>
      <c r="RU14" s="44"/>
      <c r="RV14" s="44"/>
      <c r="RW14" s="44"/>
      <c r="RX14" s="44"/>
      <c r="RY14" s="44"/>
      <c r="RZ14" s="44"/>
      <c r="SA14" s="44"/>
      <c r="SB14" s="44"/>
      <c r="SC14" s="44"/>
      <c r="SD14" s="44"/>
      <c r="SE14" s="44"/>
      <c r="SF14" s="44"/>
      <c r="SG14" s="44"/>
      <c r="SH14" s="44"/>
      <c r="SI14" s="44"/>
      <c r="SJ14" s="44"/>
      <c r="SK14" s="44"/>
      <c r="SL14" s="44"/>
      <c r="SM14" s="44"/>
      <c r="SN14" s="44"/>
      <c r="SO14" s="44"/>
      <c r="SP14" s="44"/>
      <c r="SQ14" s="44"/>
      <c r="SR14" s="44"/>
      <c r="SS14" s="44"/>
      <c r="ST14" s="44"/>
      <c r="SU14" s="44"/>
      <c r="SV14" s="44"/>
      <c r="SW14" s="44"/>
      <c r="SX14" s="44"/>
      <c r="SY14" s="44"/>
      <c r="SZ14" s="44"/>
      <c r="TA14" s="44"/>
      <c r="TB14" s="44"/>
      <c r="TC14" s="44"/>
      <c r="TD14" s="44"/>
      <c r="TE14" s="44"/>
      <c r="TF14" s="44"/>
      <c r="TG14" s="44"/>
      <c r="TH14" s="44"/>
      <c r="TI14" s="44"/>
      <c r="TJ14" s="44"/>
      <c r="TK14" s="44"/>
      <c r="TL14" s="44"/>
      <c r="TM14" s="44"/>
      <c r="TN14" s="44"/>
      <c r="TO14" s="44"/>
      <c r="TP14" s="44"/>
      <c r="TQ14" s="44"/>
      <c r="TR14" s="44"/>
      <c r="TS14" s="44"/>
      <c r="TT14" s="44"/>
      <c r="TU14" s="44"/>
      <c r="TV14" s="44"/>
      <c r="TW14" s="44"/>
      <c r="TX14" s="44"/>
      <c r="TY14" s="44"/>
      <c r="TZ14" s="44"/>
      <c r="UA14" s="44"/>
      <c r="UB14" s="44"/>
      <c r="UC14" s="44"/>
      <c r="UD14" s="44"/>
      <c r="UE14" s="44"/>
      <c r="UF14" s="44"/>
      <c r="UG14" s="44"/>
      <c r="UH14" s="44"/>
      <c r="UI14" s="44"/>
      <c r="UJ14" s="44"/>
      <c r="UK14" s="44"/>
      <c r="UL14" s="44"/>
      <c r="UM14" s="44"/>
      <c r="UN14" s="44"/>
      <c r="UO14" s="44"/>
      <c r="UP14" s="44"/>
      <c r="UQ14" s="44"/>
    </row>
    <row r="15" spans="1:563" s="93" customFormat="1" ht="14.25" customHeight="1" x14ac:dyDescent="0.2">
      <c r="A15" s="84">
        <v>2</v>
      </c>
      <c r="B15" s="85" t="s">
        <v>95</v>
      </c>
      <c r="C15" s="86" t="s">
        <v>185</v>
      </c>
      <c r="D15" s="87">
        <v>2011</v>
      </c>
      <c r="E15" s="88" t="s">
        <v>179</v>
      </c>
      <c r="F15" s="87" t="s">
        <v>192</v>
      </c>
      <c r="G15" s="87">
        <v>6</v>
      </c>
      <c r="H15" s="87">
        <v>6</v>
      </c>
      <c r="I15" s="87">
        <v>6</v>
      </c>
      <c r="J15" s="87">
        <v>240</v>
      </c>
      <c r="K15" s="87"/>
      <c r="L15" s="61">
        <f>M15+N15+O15</f>
        <v>16703.5</v>
      </c>
      <c r="M15" s="98">
        <v>12307.6</v>
      </c>
      <c r="N15" s="98">
        <f>609+1628.1</f>
        <v>2237.1</v>
      </c>
      <c r="O15" s="98">
        <f>14466.4-12307.6</f>
        <v>2158.7999999999993</v>
      </c>
      <c r="P15" s="87"/>
      <c r="Q15" s="87">
        <v>1845.1</v>
      </c>
      <c r="R15" s="87"/>
      <c r="S15" s="87">
        <v>1935</v>
      </c>
      <c r="T15" s="87">
        <v>6395</v>
      </c>
      <c r="U15" s="87">
        <v>2721.4</v>
      </c>
      <c r="V15" s="87"/>
      <c r="W15" s="87"/>
      <c r="X15" s="87"/>
      <c r="Y15" s="87"/>
      <c r="Z15" s="87"/>
      <c r="AA15" s="87"/>
      <c r="AB15" s="87" t="s">
        <v>54</v>
      </c>
      <c r="AC15" s="87"/>
      <c r="AD15" s="59">
        <f t="shared" ref="AD15:AD16" si="3">M15+N15</f>
        <v>14544.7</v>
      </c>
      <c r="AE15" s="91" t="s">
        <v>54</v>
      </c>
      <c r="AF15" s="91" t="s">
        <v>54</v>
      </c>
      <c r="AG15" s="91" t="s">
        <v>54</v>
      </c>
      <c r="AH15" s="91" t="s">
        <v>54</v>
      </c>
      <c r="AI15" s="91" t="s">
        <v>53</v>
      </c>
      <c r="AJ15" s="91" t="s">
        <v>53</v>
      </c>
      <c r="AK15" s="39">
        <v>29.12</v>
      </c>
      <c r="AL15" s="36">
        <f t="shared" ref="AL15:AL16" si="4">(M15+P15)*AK15</f>
        <v>358397.31200000003</v>
      </c>
      <c r="AM15" s="36">
        <f t="shared" si="1"/>
        <v>4300767.7440000009</v>
      </c>
      <c r="AN15" s="36">
        <f t="shared" ref="AN15:AN16" si="5">AL15*0.05</f>
        <v>17919.865600000001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44"/>
      <c r="NF15" s="44"/>
      <c r="NG15" s="44"/>
      <c r="NH15" s="44"/>
      <c r="NI15" s="44"/>
      <c r="NJ15" s="44"/>
      <c r="NK15" s="44"/>
      <c r="NL15" s="44"/>
      <c r="NM15" s="44"/>
      <c r="NN15" s="44"/>
      <c r="NO15" s="44"/>
      <c r="NP15" s="44"/>
      <c r="NQ15" s="44"/>
      <c r="NR15" s="44"/>
      <c r="NS15" s="44"/>
      <c r="NT15" s="44"/>
      <c r="NU15" s="44"/>
      <c r="NV15" s="44"/>
      <c r="NW15" s="44"/>
      <c r="NX15" s="44"/>
      <c r="NY15" s="44"/>
      <c r="NZ15" s="44"/>
      <c r="OA15" s="44"/>
      <c r="OB15" s="44"/>
      <c r="OC15" s="44"/>
      <c r="OD15" s="44"/>
      <c r="OE15" s="44"/>
      <c r="OF15" s="44"/>
      <c r="OG15" s="44"/>
      <c r="OH15" s="44"/>
      <c r="OI15" s="44"/>
      <c r="OJ15" s="44"/>
      <c r="OK15" s="44"/>
      <c r="OL15" s="44"/>
      <c r="OM15" s="44"/>
      <c r="ON15" s="44"/>
      <c r="OO15" s="44"/>
      <c r="OP15" s="44"/>
      <c r="OQ15" s="44"/>
      <c r="OR15" s="44"/>
      <c r="OS15" s="44"/>
      <c r="OT15" s="44"/>
      <c r="OU15" s="44"/>
      <c r="OV15" s="44"/>
      <c r="OW15" s="44"/>
      <c r="OX15" s="44"/>
      <c r="OY15" s="44"/>
      <c r="OZ15" s="44"/>
      <c r="PA15" s="44"/>
      <c r="PB15" s="44"/>
      <c r="PC15" s="44"/>
      <c r="PD15" s="44"/>
      <c r="PE15" s="44"/>
      <c r="PF15" s="44"/>
      <c r="PG15" s="44"/>
      <c r="PH15" s="44"/>
      <c r="PI15" s="44"/>
      <c r="PJ15" s="44"/>
      <c r="PK15" s="44"/>
      <c r="PL15" s="44"/>
      <c r="PM15" s="44"/>
      <c r="PN15" s="44"/>
      <c r="PO15" s="44"/>
      <c r="PP15" s="44"/>
      <c r="PQ15" s="44"/>
      <c r="PR15" s="44"/>
      <c r="PS15" s="44"/>
      <c r="PT15" s="44"/>
      <c r="PU15" s="44"/>
      <c r="PV15" s="44"/>
      <c r="PW15" s="44"/>
      <c r="PX15" s="44"/>
      <c r="PY15" s="44"/>
      <c r="PZ15" s="44"/>
      <c r="QA15" s="44"/>
      <c r="QB15" s="44"/>
      <c r="QC15" s="44"/>
      <c r="QD15" s="44"/>
      <c r="QE15" s="44"/>
      <c r="QF15" s="44"/>
      <c r="QG15" s="44"/>
      <c r="QH15" s="44"/>
      <c r="QI15" s="44"/>
      <c r="QJ15" s="44"/>
      <c r="QK15" s="44"/>
      <c r="QL15" s="44"/>
      <c r="QM15" s="44"/>
      <c r="QN15" s="44"/>
      <c r="QO15" s="44"/>
      <c r="QP15" s="44"/>
      <c r="QQ15" s="44"/>
      <c r="QR15" s="44"/>
      <c r="QS15" s="44"/>
      <c r="QT15" s="44"/>
      <c r="QU15" s="44"/>
      <c r="QV15" s="44"/>
      <c r="QW15" s="44"/>
      <c r="QX15" s="44"/>
      <c r="QY15" s="44"/>
      <c r="QZ15" s="44"/>
      <c r="RA15" s="44"/>
      <c r="RB15" s="44"/>
      <c r="RC15" s="44"/>
      <c r="RD15" s="44"/>
      <c r="RE15" s="44"/>
      <c r="RF15" s="44"/>
      <c r="RG15" s="44"/>
      <c r="RH15" s="44"/>
      <c r="RI15" s="44"/>
      <c r="RJ15" s="44"/>
      <c r="RK15" s="44"/>
      <c r="RL15" s="44"/>
      <c r="RM15" s="44"/>
      <c r="RN15" s="44"/>
      <c r="RO15" s="44"/>
      <c r="RP15" s="44"/>
      <c r="RQ15" s="44"/>
      <c r="RR15" s="44"/>
      <c r="RS15" s="44"/>
      <c r="RT15" s="44"/>
      <c r="RU15" s="44"/>
      <c r="RV15" s="44"/>
      <c r="RW15" s="44"/>
      <c r="RX15" s="44"/>
      <c r="RY15" s="44"/>
      <c r="RZ15" s="44"/>
      <c r="SA15" s="44"/>
      <c r="SB15" s="44"/>
      <c r="SC15" s="44"/>
      <c r="SD15" s="44"/>
      <c r="SE15" s="44"/>
      <c r="SF15" s="44"/>
      <c r="SG15" s="44"/>
      <c r="SH15" s="44"/>
      <c r="SI15" s="44"/>
      <c r="SJ15" s="44"/>
      <c r="SK15" s="44"/>
      <c r="SL15" s="44"/>
      <c r="SM15" s="44"/>
      <c r="SN15" s="44"/>
      <c r="SO15" s="44"/>
      <c r="SP15" s="44"/>
      <c r="SQ15" s="44"/>
      <c r="SR15" s="44"/>
      <c r="SS15" s="44"/>
      <c r="ST15" s="44"/>
      <c r="SU15" s="44"/>
      <c r="SV15" s="44"/>
      <c r="SW15" s="44"/>
      <c r="SX15" s="44"/>
      <c r="SY15" s="44"/>
      <c r="SZ15" s="44"/>
      <c r="TA15" s="44"/>
      <c r="TB15" s="44"/>
      <c r="TC15" s="44"/>
      <c r="TD15" s="44"/>
      <c r="TE15" s="44"/>
      <c r="TF15" s="44"/>
      <c r="TG15" s="44"/>
      <c r="TH15" s="44"/>
      <c r="TI15" s="44"/>
      <c r="TJ15" s="44"/>
      <c r="TK15" s="44"/>
      <c r="TL15" s="44"/>
      <c r="TM15" s="44"/>
      <c r="TN15" s="44"/>
      <c r="TO15" s="44"/>
      <c r="TP15" s="44"/>
      <c r="TQ15" s="44"/>
      <c r="TR15" s="44"/>
      <c r="TS15" s="44"/>
      <c r="TT15" s="44"/>
      <c r="TU15" s="44"/>
      <c r="TV15" s="44"/>
      <c r="TW15" s="44"/>
      <c r="TX15" s="44"/>
      <c r="TY15" s="44"/>
      <c r="TZ15" s="44"/>
      <c r="UA15" s="44"/>
      <c r="UB15" s="44"/>
      <c r="UC15" s="44"/>
      <c r="UD15" s="44"/>
      <c r="UE15" s="44"/>
      <c r="UF15" s="44"/>
      <c r="UG15" s="44"/>
      <c r="UH15" s="44"/>
      <c r="UI15" s="44"/>
      <c r="UJ15" s="44"/>
      <c r="UK15" s="44"/>
      <c r="UL15" s="44"/>
      <c r="UM15" s="44"/>
      <c r="UN15" s="44"/>
      <c r="UO15" s="44"/>
      <c r="UP15" s="44"/>
      <c r="UQ15" s="44"/>
    </row>
    <row r="16" spans="1:563" s="93" customFormat="1" ht="14.25" customHeight="1" x14ac:dyDescent="0.2">
      <c r="A16" s="84">
        <v>3</v>
      </c>
      <c r="B16" s="85" t="s">
        <v>95</v>
      </c>
      <c r="C16" s="86" t="s">
        <v>186</v>
      </c>
      <c r="D16" s="87">
        <v>2011</v>
      </c>
      <c r="E16" s="88" t="s">
        <v>179</v>
      </c>
      <c r="F16" s="87" t="s">
        <v>192</v>
      </c>
      <c r="G16" s="87">
        <v>6</v>
      </c>
      <c r="H16" s="87">
        <v>6</v>
      </c>
      <c r="I16" s="87">
        <v>6</v>
      </c>
      <c r="J16" s="87">
        <v>240</v>
      </c>
      <c r="K16" s="87"/>
      <c r="L16" s="98">
        <f t="shared" ref="L16" si="6">M16+N16+O16</f>
        <v>16338.2</v>
      </c>
      <c r="M16" s="98">
        <v>12309.1</v>
      </c>
      <c r="N16" s="98">
        <f>567.6+1302.5</f>
        <v>1870.1</v>
      </c>
      <c r="O16" s="98">
        <f>14468.1-12309.1</f>
        <v>2159</v>
      </c>
      <c r="P16" s="87"/>
      <c r="Q16" s="87">
        <v>1845.1</v>
      </c>
      <c r="R16" s="87"/>
      <c r="S16" s="87">
        <v>1970.6</v>
      </c>
      <c r="T16" s="87"/>
      <c r="U16" s="87">
        <v>2721.4</v>
      </c>
      <c r="V16" s="87"/>
      <c r="W16" s="87"/>
      <c r="X16" s="87"/>
      <c r="Y16" s="87"/>
      <c r="Z16" s="87"/>
      <c r="AA16" s="87"/>
      <c r="AB16" s="87" t="s">
        <v>54</v>
      </c>
      <c r="AC16" s="87"/>
      <c r="AD16" s="59">
        <f t="shared" si="3"/>
        <v>14179.2</v>
      </c>
      <c r="AE16" s="91" t="s">
        <v>54</v>
      </c>
      <c r="AF16" s="91" t="s">
        <v>54</v>
      </c>
      <c r="AG16" s="91" t="s">
        <v>54</v>
      </c>
      <c r="AH16" s="91" t="s">
        <v>54</v>
      </c>
      <c r="AI16" s="91" t="s">
        <v>53</v>
      </c>
      <c r="AJ16" s="91" t="s">
        <v>53</v>
      </c>
      <c r="AK16" s="39">
        <v>29.12</v>
      </c>
      <c r="AL16" s="36">
        <f t="shared" si="4"/>
        <v>358440.99200000003</v>
      </c>
      <c r="AM16" s="36">
        <f t="shared" si="1"/>
        <v>4301291.9040000001</v>
      </c>
      <c r="AN16" s="36">
        <f t="shared" si="5"/>
        <v>17922.049600000002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</row>
    <row r="17" spans="1:563" s="60" customFormat="1" ht="14.25" customHeight="1" x14ac:dyDescent="0.2">
      <c r="A17" s="39"/>
      <c r="B17" s="58" t="s">
        <v>70</v>
      </c>
      <c r="C17" s="66"/>
      <c r="D17" s="66"/>
      <c r="E17" s="57"/>
      <c r="F17" s="66"/>
      <c r="G17" s="66"/>
      <c r="H17" s="66"/>
      <c r="I17" s="66"/>
      <c r="J17" s="39"/>
      <c r="K17" s="39"/>
      <c r="L17" s="61">
        <f>SUM(L14:L16)</f>
        <v>49166.2</v>
      </c>
      <c r="M17" s="61">
        <f>SUM(M14:M16)</f>
        <v>36880</v>
      </c>
      <c r="N17" s="61">
        <f>SUM(N14:N16)</f>
        <v>5885.7999999999993</v>
      </c>
      <c r="O17" s="61">
        <f>SUM(O14:O16)</f>
        <v>6400.4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61">
        <f>SUM(AD14:AD16)</f>
        <v>42765.8</v>
      </c>
      <c r="AE17" s="39"/>
      <c r="AF17" s="39"/>
      <c r="AG17" s="39"/>
      <c r="AH17" s="39"/>
      <c r="AI17" s="39"/>
      <c r="AJ17" s="39"/>
      <c r="AK17" s="39"/>
      <c r="AL17" s="36">
        <f>SUM(AL14:AL16)</f>
        <v>1073945.6000000001</v>
      </c>
      <c r="AM17" s="36">
        <f>SUM(AM14:AM16)</f>
        <v>12887347.199999999</v>
      </c>
      <c r="AN17" s="36">
        <f>SUM(AN14:AN16)</f>
        <v>53697.279999999999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44"/>
      <c r="NE17" s="44"/>
      <c r="NF17" s="44"/>
      <c r="NG17" s="44"/>
      <c r="NH17" s="44"/>
      <c r="NI17" s="44"/>
      <c r="NJ17" s="44"/>
      <c r="NK17" s="44"/>
      <c r="NL17" s="44"/>
      <c r="NM17" s="44"/>
      <c r="NN17" s="44"/>
      <c r="NO17" s="44"/>
      <c r="NP17" s="44"/>
      <c r="NQ17" s="44"/>
      <c r="NR17" s="44"/>
      <c r="NS17" s="44"/>
      <c r="NT17" s="44"/>
      <c r="NU17" s="44"/>
      <c r="NV17" s="44"/>
      <c r="NW17" s="44"/>
      <c r="NX17" s="44"/>
      <c r="NY17" s="44"/>
      <c r="NZ17" s="44"/>
      <c r="OA17" s="44"/>
      <c r="OB17" s="44"/>
      <c r="OC17" s="44"/>
      <c r="OD17" s="44"/>
      <c r="OE17" s="44"/>
      <c r="OF17" s="44"/>
      <c r="OG17" s="44"/>
      <c r="OH17" s="44"/>
      <c r="OI17" s="44"/>
      <c r="OJ17" s="44"/>
      <c r="OK17" s="44"/>
      <c r="OL17" s="44"/>
      <c r="OM17" s="44"/>
      <c r="ON17" s="44"/>
      <c r="OO17" s="44"/>
      <c r="OP17" s="44"/>
      <c r="OQ17" s="44"/>
      <c r="OR17" s="44"/>
      <c r="OS17" s="44"/>
      <c r="OT17" s="44"/>
      <c r="OU17" s="44"/>
      <c r="OV17" s="44"/>
      <c r="OW17" s="44"/>
      <c r="OX17" s="44"/>
      <c r="OY17" s="44"/>
      <c r="OZ17" s="44"/>
      <c r="PA17" s="44"/>
      <c r="PB17" s="44"/>
      <c r="PC17" s="44"/>
      <c r="PD17" s="44"/>
      <c r="PE17" s="44"/>
      <c r="PF17" s="44"/>
      <c r="PG17" s="44"/>
      <c r="PH17" s="44"/>
      <c r="PI17" s="44"/>
      <c r="PJ17" s="44"/>
      <c r="PK17" s="44"/>
      <c r="PL17" s="44"/>
      <c r="PM17" s="44"/>
      <c r="PN17" s="44"/>
      <c r="PO17" s="44"/>
      <c r="PP17" s="44"/>
      <c r="PQ17" s="44"/>
      <c r="PR17" s="44"/>
      <c r="PS17" s="44"/>
      <c r="PT17" s="44"/>
      <c r="PU17" s="44"/>
      <c r="PV17" s="44"/>
      <c r="PW17" s="44"/>
      <c r="PX17" s="44"/>
      <c r="PY17" s="44"/>
      <c r="PZ17" s="44"/>
      <c r="QA17" s="44"/>
      <c r="QB17" s="44"/>
      <c r="QC17" s="44"/>
      <c r="QD17" s="44"/>
      <c r="QE17" s="44"/>
      <c r="QF17" s="44"/>
      <c r="QG17" s="44"/>
      <c r="QH17" s="44"/>
      <c r="QI17" s="44"/>
      <c r="QJ17" s="44"/>
      <c r="QK17" s="44"/>
      <c r="QL17" s="44"/>
      <c r="QM17" s="44"/>
      <c r="QN17" s="44"/>
      <c r="QO17" s="44"/>
      <c r="QP17" s="44"/>
      <c r="QQ17" s="44"/>
      <c r="QR17" s="44"/>
      <c r="QS17" s="44"/>
      <c r="QT17" s="44"/>
      <c r="QU17" s="44"/>
      <c r="QV17" s="44"/>
      <c r="QW17" s="44"/>
      <c r="QX17" s="44"/>
      <c r="QY17" s="44"/>
      <c r="QZ17" s="44"/>
      <c r="RA17" s="44"/>
      <c r="RB17" s="44"/>
      <c r="RC17" s="44"/>
      <c r="RD17" s="44"/>
      <c r="RE17" s="44"/>
      <c r="RF17" s="44"/>
      <c r="RG17" s="44"/>
      <c r="RH17" s="44"/>
      <c r="RI17" s="44"/>
      <c r="RJ17" s="44"/>
      <c r="RK17" s="44"/>
      <c r="RL17" s="44"/>
      <c r="RM17" s="44"/>
      <c r="RN17" s="44"/>
      <c r="RO17" s="44"/>
      <c r="RP17" s="44"/>
      <c r="RQ17" s="44"/>
      <c r="RR17" s="44"/>
      <c r="RS17" s="44"/>
      <c r="RT17" s="44"/>
      <c r="RU17" s="44"/>
      <c r="RV17" s="44"/>
      <c r="RW17" s="44"/>
      <c r="RX17" s="44"/>
      <c r="RY17" s="44"/>
      <c r="RZ17" s="44"/>
      <c r="SA17" s="44"/>
      <c r="SB17" s="44"/>
      <c r="SC17" s="44"/>
      <c r="SD17" s="44"/>
      <c r="SE17" s="44"/>
      <c r="SF17" s="44"/>
      <c r="SG17" s="44"/>
      <c r="SH17" s="44"/>
      <c r="SI17" s="44"/>
      <c r="SJ17" s="44"/>
      <c r="SK17" s="44"/>
      <c r="SL17" s="44"/>
      <c r="SM17" s="44"/>
      <c r="SN17" s="44"/>
      <c r="SO17" s="44"/>
      <c r="SP17" s="44"/>
      <c r="SQ17" s="44"/>
      <c r="SR17" s="44"/>
      <c r="SS17" s="44"/>
      <c r="ST17" s="44"/>
      <c r="SU17" s="44"/>
      <c r="SV17" s="44"/>
      <c r="SW17" s="44"/>
      <c r="SX17" s="44"/>
      <c r="SY17" s="44"/>
      <c r="SZ17" s="44"/>
      <c r="TA17" s="44"/>
      <c r="TB17" s="44"/>
      <c r="TC17" s="44"/>
      <c r="TD17" s="44"/>
      <c r="TE17" s="44"/>
      <c r="TF17" s="44"/>
      <c r="TG17" s="44"/>
      <c r="TH17" s="44"/>
      <c r="TI17" s="44"/>
      <c r="TJ17" s="44"/>
      <c r="TK17" s="44"/>
      <c r="TL17" s="44"/>
      <c r="TM17" s="44"/>
      <c r="TN17" s="44"/>
      <c r="TO17" s="44"/>
      <c r="TP17" s="44"/>
      <c r="TQ17" s="44"/>
      <c r="TR17" s="44"/>
      <c r="TS17" s="44"/>
      <c r="TT17" s="44"/>
      <c r="TU17" s="44"/>
      <c r="TV17" s="44"/>
      <c r="TW17" s="44"/>
      <c r="TX17" s="44"/>
      <c r="TY17" s="44"/>
      <c r="TZ17" s="44"/>
      <c r="UA17" s="44"/>
      <c r="UB17" s="44"/>
      <c r="UC17" s="44"/>
      <c r="UD17" s="44"/>
      <c r="UE17" s="44"/>
      <c r="UF17" s="44"/>
      <c r="UG17" s="44"/>
      <c r="UH17" s="44"/>
      <c r="UI17" s="44"/>
      <c r="UJ17" s="44"/>
      <c r="UK17" s="44"/>
      <c r="UL17" s="44"/>
      <c r="UM17" s="44"/>
      <c r="UN17" s="44"/>
      <c r="UO17" s="44"/>
      <c r="UP17" s="44"/>
      <c r="UQ17" s="44"/>
    </row>
  </sheetData>
  <mergeCells count="43">
    <mergeCell ref="A9:A12"/>
    <mergeCell ref="B9:B12"/>
    <mergeCell ref="C9:C12"/>
    <mergeCell ref="D9:D12"/>
    <mergeCell ref="E9:E12"/>
    <mergeCell ref="J10:K10"/>
    <mergeCell ref="M10:M12"/>
    <mergeCell ref="L9:L12"/>
    <mergeCell ref="M9:O9"/>
    <mergeCell ref="F9:K9"/>
    <mergeCell ref="J11:J12"/>
    <mergeCell ref="K11:K12"/>
    <mergeCell ref="O10:O12"/>
    <mergeCell ref="G10:G12"/>
    <mergeCell ref="H10:H12"/>
    <mergeCell ref="I10:I12"/>
    <mergeCell ref="F10:F12"/>
    <mergeCell ref="AM9:AM12"/>
    <mergeCell ref="AN9:AN12"/>
    <mergeCell ref="N10:N12"/>
    <mergeCell ref="T9:T12"/>
    <mergeCell ref="U9:AA9"/>
    <mergeCell ref="AB9:AC11"/>
    <mergeCell ref="AE11:AE12"/>
    <mergeCell ref="AJ9:AJ12"/>
    <mergeCell ref="AK9:AK12"/>
    <mergeCell ref="U10:U12"/>
    <mergeCell ref="P9:P12"/>
    <mergeCell ref="Q9:Q12"/>
    <mergeCell ref="R9:R12"/>
    <mergeCell ref="S9:S12"/>
    <mergeCell ref="Z10:Z12"/>
    <mergeCell ref="AA10:AA12"/>
    <mergeCell ref="AD11:AD12"/>
    <mergeCell ref="AL9:AL12"/>
    <mergeCell ref="V10:V12"/>
    <mergeCell ref="W10:W12"/>
    <mergeCell ref="X10:X12"/>
    <mergeCell ref="AF11:AF12"/>
    <mergeCell ref="AG11:AG12"/>
    <mergeCell ref="AH11:AI11"/>
    <mergeCell ref="Y10:Y12"/>
    <mergeCell ref="AD9:AI10"/>
  </mergeCells>
  <pageMargins left="0.59027777777777779" right="0.59027777777777779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R15"/>
  <sheetViews>
    <sheetView tabSelected="1" topLeftCell="AA1" zoomScale="118" zoomScaleNormal="118" zoomScaleSheetLayoutView="100" workbookViewId="0">
      <selection sqref="A1:AO19"/>
    </sheetView>
  </sheetViews>
  <sheetFormatPr defaultRowHeight="12.75" x14ac:dyDescent="0.2"/>
  <cols>
    <col min="1" max="1" width="3.140625" style="1" customWidth="1"/>
    <col min="2" max="2" width="19.7109375" style="2" customWidth="1"/>
    <col min="3" max="4" width="5.140625" style="1" customWidth="1"/>
    <col min="5" max="5" width="9" style="1" customWidth="1"/>
    <col min="6" max="9" width="3.140625" style="1" customWidth="1"/>
    <col min="10" max="10" width="3.7109375" style="1" customWidth="1"/>
    <col min="11" max="11" width="3.140625" style="1" customWidth="1"/>
    <col min="12" max="29" width="6.5703125" style="1" customWidth="1"/>
    <col min="30" max="30" width="9.85546875" style="3" customWidth="1"/>
    <col min="31" max="36" width="2.85546875" style="4" customWidth="1"/>
    <col min="37" max="37" width="7.140625" style="1" customWidth="1"/>
    <col min="38" max="40" width="10.7109375" style="1" customWidth="1"/>
    <col min="41" max="252" width="9.140625" style="1"/>
    <col min="253" max="16384" width="9.140625" style="44"/>
  </cols>
  <sheetData>
    <row r="1" spans="1:252" ht="14.1" customHeight="1" x14ac:dyDescent="0.2">
      <c r="B1" s="10"/>
      <c r="C1" s="5"/>
      <c r="D1" s="5"/>
      <c r="E1" s="5"/>
      <c r="F1" s="5"/>
      <c r="G1" s="5"/>
      <c r="H1" s="5"/>
      <c r="I1" s="5"/>
      <c r="J1" s="5"/>
      <c r="K1" s="6"/>
      <c r="L1" s="6"/>
      <c r="N1" s="6"/>
      <c r="O1" s="6"/>
      <c r="P1" s="6"/>
      <c r="Q1" s="7"/>
      <c r="R1" s="8"/>
      <c r="S1" s="8"/>
      <c r="T1" s="8"/>
      <c r="U1" s="9" t="s">
        <v>0</v>
      </c>
      <c r="V1" s="8"/>
      <c r="W1" s="44"/>
      <c r="X1" s="44"/>
      <c r="Y1" s="8"/>
      <c r="Z1" s="8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252" ht="14.1" customHeight="1" x14ac:dyDescent="0.2">
      <c r="B2" s="10"/>
      <c r="C2" s="5"/>
      <c r="D2" s="5"/>
      <c r="E2" s="5"/>
      <c r="F2" s="5"/>
      <c r="G2" s="5"/>
      <c r="H2" s="5"/>
      <c r="I2" s="5"/>
      <c r="J2" s="5"/>
      <c r="K2" s="6"/>
      <c r="L2" s="6"/>
      <c r="N2" s="11"/>
      <c r="O2" s="11"/>
      <c r="P2" s="11"/>
      <c r="Q2" s="11" t="s">
        <v>1</v>
      </c>
      <c r="R2" s="12"/>
      <c r="S2" s="12"/>
      <c r="T2" s="12"/>
      <c r="U2" s="12"/>
      <c r="V2" s="12"/>
      <c r="W2" s="44"/>
      <c r="X2" s="44"/>
      <c r="Y2" s="12"/>
      <c r="Z2" s="12"/>
      <c r="AA2" s="23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252" s="45" customFormat="1" ht="17.100000000000001" customHeight="1" x14ac:dyDescent="0.2">
      <c r="A3" s="1"/>
      <c r="B3" s="10"/>
      <c r="C3" s="5"/>
      <c r="D3" s="5"/>
      <c r="E3" s="5"/>
      <c r="F3" s="5"/>
      <c r="G3" s="5"/>
      <c r="H3" s="5"/>
      <c r="I3" s="5"/>
      <c r="J3" s="5"/>
      <c r="K3" s="6"/>
      <c r="L3" s="6"/>
      <c r="M3" s="1"/>
      <c r="N3" s="11" t="s">
        <v>191</v>
      </c>
      <c r="O3" s="46"/>
      <c r="P3" s="11"/>
      <c r="Q3" s="9"/>
      <c r="R3" s="12"/>
      <c r="S3" s="12"/>
      <c r="T3" s="12"/>
      <c r="U3" s="12"/>
      <c r="X3" s="13"/>
      <c r="Y3" s="1"/>
      <c r="Z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2" ht="20.25" customHeight="1" x14ac:dyDescent="0.2">
      <c r="B4" s="10"/>
      <c r="C4" s="5"/>
      <c r="D4" s="5"/>
      <c r="E4" s="5"/>
      <c r="F4" s="5"/>
      <c r="G4" s="5"/>
      <c r="H4" s="5"/>
      <c r="I4" s="5"/>
      <c r="J4" s="5"/>
      <c r="K4" s="6"/>
      <c r="L4" s="6"/>
      <c r="N4" s="11" t="s">
        <v>2</v>
      </c>
      <c r="O4" s="11"/>
      <c r="P4" s="11"/>
      <c r="Q4" s="9"/>
      <c r="R4" s="12"/>
      <c r="S4" s="12"/>
      <c r="T4" s="12" t="s">
        <v>3</v>
      </c>
      <c r="U4" s="12"/>
      <c r="V4" s="12"/>
      <c r="W4" s="44"/>
      <c r="X4" s="44"/>
      <c r="Y4" s="12"/>
      <c r="Z4" s="12"/>
      <c r="AA4" s="23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252" ht="14.1" customHeight="1" x14ac:dyDescent="0.2">
      <c r="B5" s="10"/>
      <c r="C5" s="5"/>
      <c r="D5" s="5"/>
      <c r="E5" s="5"/>
      <c r="F5" s="5"/>
      <c r="G5" s="5"/>
      <c r="H5" s="5"/>
      <c r="I5" s="5"/>
      <c r="J5" s="5"/>
      <c r="K5" s="6"/>
      <c r="L5" s="6"/>
      <c r="N5" s="22" t="s">
        <v>198</v>
      </c>
      <c r="O5" s="11"/>
      <c r="P5" s="11"/>
      <c r="Q5" s="9"/>
      <c r="R5" s="12"/>
      <c r="S5" s="12"/>
      <c r="T5" s="12"/>
      <c r="U5" s="12"/>
      <c r="V5" s="12"/>
      <c r="W5" s="44"/>
      <c r="X5" s="44"/>
      <c r="Y5" s="12"/>
      <c r="Z5" s="12"/>
      <c r="AA5" s="23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252" ht="14.1" customHeight="1" x14ac:dyDescent="0.2">
      <c r="B6" s="10"/>
      <c r="C6" s="5"/>
      <c r="D6" s="5"/>
      <c r="E6" s="5"/>
      <c r="F6" s="5"/>
      <c r="G6" s="5"/>
      <c r="H6" s="5"/>
      <c r="I6" s="5"/>
      <c r="J6" s="5"/>
      <c r="K6" s="6"/>
      <c r="L6" s="6"/>
      <c r="N6" s="11" t="s">
        <v>182</v>
      </c>
      <c r="O6" s="11"/>
      <c r="P6" s="11"/>
      <c r="Q6" s="9"/>
      <c r="R6" s="12"/>
      <c r="S6" s="12"/>
      <c r="T6" s="12"/>
      <c r="U6" s="12"/>
      <c r="V6" s="12"/>
      <c r="W6" s="44"/>
      <c r="X6" s="44"/>
      <c r="Y6" s="12"/>
      <c r="Z6" s="12"/>
      <c r="AA6" s="2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252" ht="14.1" customHeight="1" x14ac:dyDescent="0.2">
      <c r="B7" s="14" t="s">
        <v>184</v>
      </c>
      <c r="C7" s="6"/>
      <c r="D7" s="6"/>
      <c r="E7" s="11" t="s">
        <v>5</v>
      </c>
      <c r="F7" s="5"/>
      <c r="G7" s="5"/>
      <c r="H7" s="5"/>
      <c r="I7" s="5"/>
      <c r="J7" s="5"/>
      <c r="K7" s="6"/>
      <c r="L7" s="6"/>
      <c r="N7" s="44"/>
      <c r="O7" s="11"/>
      <c r="P7" s="11"/>
      <c r="Q7" s="9"/>
      <c r="R7" s="12"/>
      <c r="S7" s="12"/>
      <c r="T7" s="12"/>
      <c r="U7" s="12"/>
      <c r="V7" s="12"/>
      <c r="W7" s="44"/>
      <c r="X7" s="44"/>
      <c r="Y7" s="12"/>
      <c r="Z7" s="12"/>
      <c r="AA7" s="2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9" spans="1:252" s="60" customFormat="1" ht="14.25" customHeight="1" x14ac:dyDescent="0.2">
      <c r="A9" s="111" t="s">
        <v>6</v>
      </c>
      <c r="B9" s="111" t="s">
        <v>7</v>
      </c>
      <c r="C9" s="111" t="s">
        <v>8</v>
      </c>
      <c r="D9" s="111" t="s">
        <v>9</v>
      </c>
      <c r="E9" s="111" t="s">
        <v>10</v>
      </c>
      <c r="F9" s="112" t="s">
        <v>11</v>
      </c>
      <c r="G9" s="112"/>
      <c r="H9" s="112"/>
      <c r="I9" s="112"/>
      <c r="J9" s="112"/>
      <c r="K9" s="112"/>
      <c r="L9" s="111" t="s">
        <v>12</v>
      </c>
      <c r="M9" s="112" t="s">
        <v>13</v>
      </c>
      <c r="N9" s="112"/>
      <c r="O9" s="112"/>
      <c r="P9" s="111" t="s">
        <v>14</v>
      </c>
      <c r="Q9" s="111" t="s">
        <v>15</v>
      </c>
      <c r="R9" s="111" t="s">
        <v>16</v>
      </c>
      <c r="S9" s="111" t="s">
        <v>17</v>
      </c>
      <c r="T9" s="111" t="s">
        <v>18</v>
      </c>
      <c r="U9" s="112" t="s">
        <v>13</v>
      </c>
      <c r="V9" s="112"/>
      <c r="W9" s="112"/>
      <c r="X9" s="112"/>
      <c r="Y9" s="112"/>
      <c r="Z9" s="112"/>
      <c r="AA9" s="112"/>
      <c r="AB9" s="135" t="s">
        <v>19</v>
      </c>
      <c r="AC9" s="135"/>
      <c r="AD9" s="121" t="s">
        <v>20</v>
      </c>
      <c r="AE9" s="121"/>
      <c r="AF9" s="121"/>
      <c r="AG9" s="121"/>
      <c r="AH9" s="121"/>
      <c r="AI9" s="121"/>
      <c r="AJ9" s="137" t="s">
        <v>176</v>
      </c>
      <c r="AK9" s="116" t="s">
        <v>21</v>
      </c>
      <c r="AL9" s="116" t="s">
        <v>22</v>
      </c>
      <c r="AM9" s="116" t="s">
        <v>23</v>
      </c>
      <c r="AN9" s="116" t="s">
        <v>24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252" s="60" customFormat="1" ht="29.25" customHeight="1" x14ac:dyDescent="0.2">
      <c r="A10" s="111"/>
      <c r="B10" s="111"/>
      <c r="C10" s="111"/>
      <c r="D10" s="111"/>
      <c r="E10" s="111"/>
      <c r="F10" s="111" t="s">
        <v>25</v>
      </c>
      <c r="G10" s="111" t="s">
        <v>26</v>
      </c>
      <c r="H10" s="111" t="s">
        <v>27</v>
      </c>
      <c r="I10" s="111" t="s">
        <v>28</v>
      </c>
      <c r="J10" s="112" t="s">
        <v>29</v>
      </c>
      <c r="K10" s="112"/>
      <c r="L10" s="111"/>
      <c r="M10" s="111" t="s">
        <v>30</v>
      </c>
      <c r="N10" s="111" t="s">
        <v>31</v>
      </c>
      <c r="O10" s="111" t="s">
        <v>32</v>
      </c>
      <c r="P10" s="111"/>
      <c r="Q10" s="111"/>
      <c r="R10" s="111"/>
      <c r="S10" s="111"/>
      <c r="T10" s="111"/>
      <c r="U10" s="111" t="s">
        <v>33</v>
      </c>
      <c r="V10" s="111" t="s">
        <v>34</v>
      </c>
      <c r="W10" s="111" t="s">
        <v>35</v>
      </c>
      <c r="X10" s="111" t="s">
        <v>36</v>
      </c>
      <c r="Y10" s="111" t="s">
        <v>37</v>
      </c>
      <c r="Z10" s="111" t="s">
        <v>38</v>
      </c>
      <c r="AA10" s="111" t="s">
        <v>39</v>
      </c>
      <c r="AB10" s="135"/>
      <c r="AC10" s="135"/>
      <c r="AD10" s="121"/>
      <c r="AE10" s="121"/>
      <c r="AF10" s="121"/>
      <c r="AG10" s="121"/>
      <c r="AH10" s="121"/>
      <c r="AI10" s="121"/>
      <c r="AJ10" s="138"/>
      <c r="AK10" s="116"/>
      <c r="AL10" s="116"/>
      <c r="AM10" s="116"/>
      <c r="AN10" s="116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s="60" customFormat="1" ht="12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 t="s">
        <v>40</v>
      </c>
      <c r="K11" s="111" t="s">
        <v>41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35"/>
      <c r="AC11" s="135"/>
      <c r="AD11" s="136" t="s">
        <v>42</v>
      </c>
      <c r="AE11" s="134" t="s">
        <v>43</v>
      </c>
      <c r="AF11" s="134" t="s">
        <v>44</v>
      </c>
      <c r="AG11" s="134" t="s">
        <v>45</v>
      </c>
      <c r="AH11" s="121" t="s">
        <v>46</v>
      </c>
      <c r="AI11" s="121"/>
      <c r="AJ11" s="138"/>
      <c r="AK11" s="116"/>
      <c r="AL11" s="116"/>
      <c r="AM11" s="116"/>
      <c r="AN11" s="116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s="60" customFormat="1" ht="131.2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76" t="s">
        <v>47</v>
      </c>
      <c r="AC12" s="76" t="s">
        <v>48</v>
      </c>
      <c r="AD12" s="136"/>
      <c r="AE12" s="134"/>
      <c r="AF12" s="134"/>
      <c r="AG12" s="134"/>
      <c r="AH12" s="79" t="s">
        <v>49</v>
      </c>
      <c r="AI12" s="79" t="s">
        <v>50</v>
      </c>
      <c r="AJ12" s="139"/>
      <c r="AK12" s="116"/>
      <c r="AL12" s="116"/>
      <c r="AM12" s="116"/>
      <c r="AN12" s="116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ht="10.5" customHeight="1" x14ac:dyDescent="0.2">
      <c r="A13" s="78">
        <v>1</v>
      </c>
      <c r="B13" s="78">
        <v>2</v>
      </c>
      <c r="C13" s="78">
        <v>3</v>
      </c>
      <c r="D13" s="78">
        <v>4</v>
      </c>
      <c r="E13" s="78">
        <v>5</v>
      </c>
      <c r="F13" s="78">
        <v>6</v>
      </c>
      <c r="G13" s="78">
        <v>7</v>
      </c>
      <c r="H13" s="78">
        <v>8</v>
      </c>
      <c r="I13" s="78">
        <v>9</v>
      </c>
      <c r="J13" s="78">
        <v>10</v>
      </c>
      <c r="K13" s="78">
        <v>11</v>
      </c>
      <c r="L13" s="78">
        <v>12</v>
      </c>
      <c r="M13" s="78">
        <v>13</v>
      </c>
      <c r="N13" s="78">
        <v>14</v>
      </c>
      <c r="O13" s="78">
        <v>15</v>
      </c>
      <c r="P13" s="78">
        <v>16</v>
      </c>
      <c r="Q13" s="78">
        <v>17</v>
      </c>
      <c r="R13" s="78">
        <v>18</v>
      </c>
      <c r="S13" s="78">
        <v>19</v>
      </c>
      <c r="T13" s="78">
        <v>20</v>
      </c>
      <c r="U13" s="78">
        <v>21</v>
      </c>
      <c r="V13" s="78">
        <v>22</v>
      </c>
      <c r="W13" s="78">
        <v>23</v>
      </c>
      <c r="X13" s="78">
        <v>24</v>
      </c>
      <c r="Y13" s="78">
        <v>25</v>
      </c>
      <c r="Z13" s="78">
        <v>26</v>
      </c>
      <c r="AA13" s="78">
        <v>27</v>
      </c>
      <c r="AB13" s="78">
        <v>28</v>
      </c>
      <c r="AC13" s="78">
        <v>29</v>
      </c>
      <c r="AD13" s="78">
        <v>30</v>
      </c>
      <c r="AE13" s="78">
        <v>31</v>
      </c>
      <c r="AF13" s="78">
        <v>32</v>
      </c>
      <c r="AG13" s="78">
        <v>33</v>
      </c>
      <c r="AH13" s="78">
        <v>34</v>
      </c>
      <c r="AI13" s="78">
        <v>35</v>
      </c>
      <c r="AJ13" s="78">
        <v>36</v>
      </c>
      <c r="AK13" s="78">
        <v>37</v>
      </c>
      <c r="AL13" s="78" t="s">
        <v>173</v>
      </c>
      <c r="AM13" s="78" t="s">
        <v>174</v>
      </c>
      <c r="AN13" s="78" t="s">
        <v>193</v>
      </c>
    </row>
    <row r="14" spans="1:252" s="93" customFormat="1" ht="14.25" customHeight="1" x14ac:dyDescent="0.2">
      <c r="A14" s="84">
        <v>1</v>
      </c>
      <c r="B14" s="85" t="s">
        <v>183</v>
      </c>
      <c r="C14" s="86" t="s">
        <v>201</v>
      </c>
      <c r="D14" s="87">
        <v>2011</v>
      </c>
      <c r="E14" s="88" t="s">
        <v>197</v>
      </c>
      <c r="F14" s="87">
        <v>5</v>
      </c>
      <c r="G14" s="87"/>
      <c r="H14" s="87">
        <v>4</v>
      </c>
      <c r="I14" s="87">
        <v>4</v>
      </c>
      <c r="J14" s="87">
        <v>56</v>
      </c>
      <c r="K14" s="87" t="s">
        <v>53</v>
      </c>
      <c r="L14" s="98">
        <f>M14+N14+O14</f>
        <v>3184.2</v>
      </c>
      <c r="M14" s="98">
        <v>2652.9</v>
      </c>
      <c r="N14" s="98">
        <f>287+21.2</f>
        <v>308.2</v>
      </c>
      <c r="O14" s="98">
        <f>2876-2652.9</f>
        <v>223.09999999999991</v>
      </c>
      <c r="P14" s="87"/>
      <c r="Q14" s="87"/>
      <c r="R14" s="87"/>
      <c r="S14" s="100">
        <v>604</v>
      </c>
      <c r="T14" s="87">
        <v>10918</v>
      </c>
      <c r="U14" s="87">
        <v>881.9</v>
      </c>
      <c r="V14" s="87"/>
      <c r="W14" s="87"/>
      <c r="X14" s="87"/>
      <c r="Y14" s="87"/>
      <c r="Z14" s="87"/>
      <c r="AA14" s="87"/>
      <c r="AB14" s="87"/>
      <c r="AC14" s="87"/>
      <c r="AD14" s="90">
        <f>M14+P14</f>
        <v>2652.9</v>
      </c>
      <c r="AE14" s="91" t="s">
        <v>54</v>
      </c>
      <c r="AF14" s="91" t="s">
        <v>54</v>
      </c>
      <c r="AG14" s="91" t="s">
        <v>54</v>
      </c>
      <c r="AH14" s="91" t="str">
        <f>AG14</f>
        <v>+</v>
      </c>
      <c r="AI14" s="91" t="s">
        <v>53</v>
      </c>
      <c r="AJ14" s="91" t="s">
        <v>53</v>
      </c>
      <c r="AK14" s="87">
        <v>25.18</v>
      </c>
      <c r="AL14" s="36">
        <f t="shared" ref="AL14" si="0">(M14+P14)*AK14</f>
        <v>66800.021999999997</v>
      </c>
      <c r="AM14" s="36">
        <f t="shared" ref="AM14" si="1">AL14*12</f>
        <v>801600.26399999997</v>
      </c>
      <c r="AN14" s="36">
        <f t="shared" ref="AN14" si="2">AL14*0.05</f>
        <v>3340.0011</v>
      </c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pans="1:252" s="60" customFormat="1" ht="14.25" customHeight="1" x14ac:dyDescent="0.2">
      <c r="A15" s="39"/>
      <c r="B15" s="58" t="s">
        <v>70</v>
      </c>
      <c r="C15" s="66"/>
      <c r="D15" s="66"/>
      <c r="E15" s="57"/>
      <c r="F15" s="66"/>
      <c r="G15" s="66"/>
      <c r="H15" s="66"/>
      <c r="I15" s="66"/>
      <c r="J15" s="39"/>
      <c r="K15" s="39"/>
      <c r="L15" s="61">
        <f>SUM(L14:L14)</f>
        <v>3184.2</v>
      </c>
      <c r="M15" s="61">
        <f>SUM(M14:M14)</f>
        <v>2652.9</v>
      </c>
      <c r="N15" s="61">
        <f>SUM(N14:N14)</f>
        <v>308.2</v>
      </c>
      <c r="O15" s="61">
        <f>SUM(O14:O14)</f>
        <v>223.09999999999991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6">
        <f>AL14</f>
        <v>66800.021999999997</v>
      </c>
      <c r="AM15" s="36">
        <f t="shared" ref="AM15:AN15" si="3">AM14</f>
        <v>801600.26399999997</v>
      </c>
      <c r="AN15" s="36">
        <f t="shared" si="3"/>
        <v>3340.0011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</sheetData>
  <mergeCells count="43">
    <mergeCell ref="A9:A12"/>
    <mergeCell ref="B9:B12"/>
    <mergeCell ref="C9:C12"/>
    <mergeCell ref="D9:D12"/>
    <mergeCell ref="E9:E12"/>
    <mergeCell ref="AN9:AN12"/>
    <mergeCell ref="F10:F12"/>
    <mergeCell ref="G10:G12"/>
    <mergeCell ref="H10:H12"/>
    <mergeCell ref="I10:I12"/>
    <mergeCell ref="J10:K10"/>
    <mergeCell ref="M10:M12"/>
    <mergeCell ref="N10:N12"/>
    <mergeCell ref="T9:T12"/>
    <mergeCell ref="U9:AA9"/>
    <mergeCell ref="AB9:AC11"/>
    <mergeCell ref="AD9:AI10"/>
    <mergeCell ref="AJ9:AJ12"/>
    <mergeCell ref="AK9:AK12"/>
    <mergeCell ref="U10:U12"/>
    <mergeCell ref="V10:V12"/>
    <mergeCell ref="J11:J12"/>
    <mergeCell ref="K11:K12"/>
    <mergeCell ref="AD11:AD12"/>
    <mergeCell ref="AL9:AL12"/>
    <mergeCell ref="AM9:AM12"/>
    <mergeCell ref="W10:W12"/>
    <mergeCell ref="X10:X12"/>
    <mergeCell ref="L9:L12"/>
    <mergeCell ref="M9:O9"/>
    <mergeCell ref="P9:P12"/>
    <mergeCell ref="Q9:Q12"/>
    <mergeCell ref="R9:R12"/>
    <mergeCell ref="S9:S12"/>
    <mergeCell ref="O10:O12"/>
    <mergeCell ref="F9:K9"/>
    <mergeCell ref="AE11:AE12"/>
    <mergeCell ref="AF11:AF12"/>
    <mergeCell ref="AG11:AG12"/>
    <mergeCell ref="AH11:AI11"/>
    <mergeCell ref="Y10:Y12"/>
    <mergeCell ref="Z10:Z12"/>
    <mergeCell ref="AA10:AA12"/>
  </mergeCells>
  <pageMargins left="0.59027777777777779" right="0.59027777777777779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25</vt:i4>
      </vt:variant>
    </vt:vector>
  </HeadingPairs>
  <TitlesOfParts>
    <vt:vector size="35" baseType="lpstr">
      <vt:lpstr>1лот</vt:lpstr>
      <vt:lpstr>2лот</vt:lpstr>
      <vt:lpstr>3лот</vt:lpstr>
      <vt:lpstr>4лот</vt:lpstr>
      <vt:lpstr>5лот</vt:lpstr>
      <vt:lpstr>6лот</vt:lpstr>
      <vt:lpstr>7лот</vt:lpstr>
      <vt:lpstr>8лот</vt:lpstr>
      <vt:lpstr>9 лот</vt:lpstr>
      <vt:lpstr>10 лот</vt:lpstr>
      <vt:lpstr>_2Excel_BuiltIn_Print_Titles_2_1</vt:lpstr>
      <vt:lpstr>_3Excel_BuiltIn_Print_Titles_3_1</vt:lpstr>
      <vt:lpstr>_4Excel_BuiltIn_Print_Titles_4_1</vt:lpstr>
      <vt:lpstr>_5Excel_BuiltIn_Print_Titles_5_1</vt:lpstr>
      <vt:lpstr>_6Excel_BuiltIn_Print_Titles_6_1</vt:lpstr>
      <vt:lpstr>Excel_BuiltIn__FilterDatabase_2</vt:lpstr>
      <vt:lpstr>Excel_BuiltIn__FilterDatabase_3</vt:lpstr>
      <vt:lpstr>Excel_BuiltIn__FilterDatabase_4</vt:lpstr>
      <vt:lpstr>Excel_BuiltIn__FilterDatabase_5</vt:lpstr>
      <vt:lpstr>Excel_BuiltIn__FilterDatabase_6</vt:lpstr>
      <vt:lpstr>Excel_BuiltIn__FilterDatabase_7</vt:lpstr>
      <vt:lpstr>'10 лот'!Excel_BuiltIn__FilterDatabase_8</vt:lpstr>
      <vt:lpstr>'8лот'!Excel_BuiltIn__FilterDatabase_8</vt:lpstr>
      <vt:lpstr>'9 лот'!Excel_BuiltIn__FilterDatabase_8</vt:lpstr>
      <vt:lpstr>Excel_BuiltIn__FilterDatabase_8</vt:lpstr>
      <vt:lpstr>Excel_BuiltIn_Print_Titles_7</vt:lpstr>
      <vt:lpstr>'1лот'!Заголовки_для_печати</vt:lpstr>
      <vt:lpstr>'2лот'!Заголовки_для_печати</vt:lpstr>
      <vt:lpstr>'3лот'!Заголовки_для_печати</vt:lpstr>
      <vt:lpstr>'4лот'!Заголовки_для_печати</vt:lpstr>
      <vt:lpstr>'5лот'!Заголовки_для_печати</vt:lpstr>
      <vt:lpstr>'6лот'!Заголовки_для_печати</vt:lpstr>
      <vt:lpstr>'1лот'!Область_печати</vt:lpstr>
      <vt:lpstr>'2лот'!Область_печати</vt:lpstr>
      <vt:lpstr>'9 лот'!Область_печати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Попова Татьяна Викторовна</cp:lastModifiedBy>
  <cp:lastPrinted>2012-01-23T09:43:41Z</cp:lastPrinted>
  <dcterms:created xsi:type="dcterms:W3CDTF">2012-01-11T03:02:04Z</dcterms:created>
  <dcterms:modified xsi:type="dcterms:W3CDTF">2012-01-23T09:44:27Z</dcterms:modified>
</cp:coreProperties>
</file>